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5200" windowHeight="11250" firstSheet="9" activeTab="27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b)'!$A$20</definedName>
    <definedName name="GASTO_E_FIN">'Formato 6 b)'!$A$29</definedName>
    <definedName name="GASTO_E_FIN_01">'Formato 6 b)'!$B$29</definedName>
    <definedName name="GASTO_E_FIN_02">'Formato 6 b)'!$C$29</definedName>
    <definedName name="GASTO_E_FIN_03">'Formato 6 b)'!$D$29</definedName>
    <definedName name="GASTO_E_FIN_04">'Formato 6 b)'!$E$29</definedName>
    <definedName name="GASTO_E_FIN_05">'Formato 6 b)'!$F$29</definedName>
    <definedName name="GASTO_E_FIN_06">'Formato 6 b)'!$G$29</definedName>
    <definedName name="GASTO_E_T1">'Formato 6 b)'!$B$20</definedName>
    <definedName name="GASTO_E_T2">'Formato 6 b)'!$C$20</definedName>
    <definedName name="GASTO_E_T3">'Formato 6 b)'!$D$20</definedName>
    <definedName name="GASTO_E_T4">'Formato 6 b)'!$E$20</definedName>
    <definedName name="GASTO_E_T5">'Formato 6 b)'!$F$20</definedName>
    <definedName name="GASTO_E_T6">'Formato 6 b)'!$G$20</definedName>
    <definedName name="GASTO_NE">'Formato 6 b)'!$A$9</definedName>
    <definedName name="GASTO_NE_FIN">'Formato 6 b)'!$A$19</definedName>
    <definedName name="GASTO_NE_FIN_01">'Formato 6 b)'!$B$19</definedName>
    <definedName name="GASTO_NE_FIN_02">'Formato 6 b)'!$C$19</definedName>
    <definedName name="GASTO_NE_FIN_03">'Formato 6 b)'!$D$19</definedName>
    <definedName name="GASTO_NE_FIN_04">'Formato 6 b)'!$E$19</definedName>
    <definedName name="GASTO_NE_FIN_05">'Formato 6 b)'!$F$19</definedName>
    <definedName name="GASTO_NE_FIN_06">'Formato 6 b)'!$G$19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b)'!$B$30</definedName>
    <definedName name="TOTAL_E_T2">'Formato 6 b)'!$C$30</definedName>
    <definedName name="TOTAL_E_T3">'Formato 6 b)'!$D$30</definedName>
    <definedName name="TOTAL_E_T4">'Formato 6 b)'!$E$30</definedName>
    <definedName name="TOTAL_E_T5">'Formato 6 b)'!$F$30</definedName>
    <definedName name="TOTAL_E_T6">'Formato 6 b)'!$G$30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9" l="1"/>
  <c r="E53" i="8"/>
  <c r="D37" i="8"/>
  <c r="G15" i="8"/>
  <c r="G12" i="8"/>
  <c r="G22" i="8"/>
  <c r="G11" i="7"/>
  <c r="G12" i="7"/>
  <c r="G13" i="7"/>
  <c r="G14" i="7"/>
  <c r="G15" i="7"/>
  <c r="G16" i="7"/>
  <c r="G17" i="7"/>
  <c r="G18" i="7"/>
  <c r="G10" i="7"/>
  <c r="G51" i="6"/>
  <c r="G42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2" i="6"/>
  <c r="G13" i="6"/>
  <c r="G14" i="6"/>
  <c r="G15" i="6"/>
  <c r="G16" i="6"/>
  <c r="G17" i="6"/>
  <c r="G11" i="6"/>
  <c r="G59" i="5"/>
  <c r="B45" i="5"/>
  <c r="G36" i="5"/>
  <c r="G34" i="5"/>
  <c r="G68" i="5"/>
  <c r="G15" i="5"/>
  <c r="G12" i="5"/>
  <c r="D9" i="2"/>
  <c r="C9" i="2"/>
  <c r="C25" i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10" i="6"/>
  <c r="B18" i="6"/>
  <c r="B28" i="6"/>
  <c r="B38" i="6"/>
  <c r="B48" i="6"/>
  <c r="B58" i="6"/>
  <c r="B71" i="6"/>
  <c r="B75" i="6"/>
  <c r="B9" i="6"/>
  <c r="B7" i="13"/>
  <c r="G18" i="6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/>
  <c r="D16" i="9"/>
  <c r="D9" i="9"/>
  <c r="R2" i="27"/>
  <c r="E16" i="9"/>
  <c r="E9" i="9"/>
  <c r="S2" i="27"/>
  <c r="F16" i="9"/>
  <c r="F9" i="9"/>
  <c r="T2" i="27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0" i="7"/>
  <c r="G30" i="7"/>
  <c r="U4" i="25"/>
  <c r="F9" i="7"/>
  <c r="F20" i="7"/>
  <c r="F30" i="7"/>
  <c r="T4" i="25"/>
  <c r="E9" i="7"/>
  <c r="E20" i="7"/>
  <c r="E30" i="7"/>
  <c r="S4" i="25"/>
  <c r="S3" i="25"/>
  <c r="D9" i="7"/>
  <c r="D20" i="7"/>
  <c r="D30" i="7"/>
  <c r="R4" i="25"/>
  <c r="R3" i="25"/>
  <c r="C9" i="7"/>
  <c r="C20" i="7"/>
  <c r="C30" i="7"/>
  <c r="Q4" i="25"/>
  <c r="B9" i="7"/>
  <c r="B20" i="7"/>
  <c r="B30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Q4" i="16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<sst xmlns="http://schemas.openxmlformats.org/spreadsheetml/2006/main" count="4236" uniqueCount="3306">
  <si>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</si>
  <si>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</si>
  <si>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</si>
  <si>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</si>
  <si>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</si>
  <si>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</si>
  <si>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</si>
  <si>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</si>
  <si>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</si>
  <si>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</si>
  <si>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</si>
  <si>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</si>
  <si>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</si>
  <si>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</si>
  <si>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</si>
  <si>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</si>
  <si>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</si>
  <si>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</si>
  <si>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</si>
  <si>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</si>
  <si>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</si>
  <si>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</si>
  <si>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</si>
  <si>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</si>
  <si>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</si>
  <si>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</si>
  <si>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</si>
  <si>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</si>
  <si>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</si>
  <si>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</si>
  <si>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</si>
  <si>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</si>
  <si>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</si>
  <si>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</si>
  <si>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</si>
  <si>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</si>
  <si>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</si>
  <si>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</si>
  <si>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</si>
  <si>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</si>
  <si>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</si>
  <si>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</si>
  <si>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</si>
  <si>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</si>
  <si>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</si>
  <si>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</si>
  <si>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</si>
  <si>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</si>
  <si>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</si>
  <si>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</si>
  <si>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</si>
  <si>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</si>
  <si>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</si>
  <si>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</si>
  <si>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</si>
  <si>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</si>
  <si>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</si>
  <si>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</si>
  <si>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</si>
  <si>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</si>
  <si>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</si>
  <si>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</si>
  <si>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</si>
  <si>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</si>
  <si>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</si>
  <si>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</si>
  <si>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</si>
  <si>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</si>
  <si>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</si>
  <si>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</si>
  <si>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</si>
  <si>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</si>
  <si>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</si>
  <si>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</si>
  <si>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</si>
  <si>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</si>
  <si>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</si>
  <si>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</si>
  <si>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</si>
  <si>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</si>
  <si>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</si>
  <si>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</si>
  <si>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</si>
  <si>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</si>
  <si>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</si>
  <si>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</si>
  <si>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</si>
  <si>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</si>
  <si>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</si>
  <si>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</si>
  <si>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</si>
  <si>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</si>
  <si>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</si>
  <si>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</si>
  <si>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</si>
  <si>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</si>
  <si>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</si>
  <si>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</si>
  <si>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</si>
  <si>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</si>
  <si>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</si>
  <si>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</si>
  <si>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</si>
  <si>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</si>
  <si>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</si>
  <si>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</si>
  <si>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</si>
  <si>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</si>
  <si>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</si>
  <si>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</si>
  <si>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</si>
  <si>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</si>
  <si>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</si>
  <si>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</si>
  <si>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</si>
  <si>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</si>
  <si>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</si>
  <si>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</si>
  <si>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</si>
  <si>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</si>
  <si>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</si>
  <si>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</si>
  <si>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</si>
  <si>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</si>
  <si>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</si>
  <si>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</si>
  <si>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</si>
  <si>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</si>
  <si>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</si>
  <si>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</si>
  <si>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</si>
  <si>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</si>
  <si>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</si>
  <si>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</si>
  <si>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</si>
  <si>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</si>
  <si>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</si>
  <si>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</si>
  <si>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</si>
  <si>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</si>
  <si>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</si>
  <si>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</si>
  <si>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</si>
  <si>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</si>
  <si>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</si>
  <si>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</si>
  <si>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</si>
  <si>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</si>
  <si>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</si>
  <si>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</si>
  <si>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</si>
  <si>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</si>
  <si>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</si>
  <si>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</si>
  <si>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</si>
  <si>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</si>
  <si>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</si>
  <si>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</si>
  <si>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</si>
  <si>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</si>
  <si>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</si>
  <si>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</si>
  <si>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</si>
  <si>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</si>
  <si>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</si>
  <si>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</si>
  <si>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</si>
  <si>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</si>
  <si>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</si>
  <si>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</si>
  <si>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</si>
  <si>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</si>
  <si>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</si>
  <si>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</si>
  <si>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</si>
  <si>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</si>
  <si>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</si>
  <si>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</si>
  <si>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</si>
  <si>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</si>
  <si>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</si>
  <si>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</si>
  <si>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</si>
  <si>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</si>
  <si>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</si>
  <si>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</si>
  <si>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</si>
  <si>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</si>
  <si>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</si>
  <si>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</si>
  <si>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</si>
  <si>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</si>
  <si>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</si>
  <si>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</si>
  <si>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</si>
  <si>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</si>
  <si>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</si>
  <si>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</si>
  <si>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</si>
  <si>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</si>
  <si>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</si>
  <si>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</si>
  <si>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</si>
  <si>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</si>
  <si>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</si>
  <si>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</si>
  <si>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</si>
  <si>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</si>
  <si>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</si>
  <si>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</si>
  <si>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</si>
  <si>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</si>
  <si>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</si>
  <si>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</si>
  <si>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</si>
  <si>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</si>
  <si>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</si>
  <si>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</si>
  <si>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</si>
  <si>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</si>
  <si>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</si>
  <si>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</si>
  <si>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</si>
  <si>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</si>
  <si>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</si>
  <si>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</si>
  <si>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</si>
  <si>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</si>
  <si>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</si>
  <si>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</si>
  <si>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</si>
  <si>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</si>
  <si>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</si>
  <si>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</si>
  <si>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</si>
  <si>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</si>
  <si>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</si>
  <si>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</si>
  <si>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</si>
  <si>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</si>
  <si>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</si>
  <si>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</si>
  <si>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</si>
  <si>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</si>
  <si>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</si>
  <si>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</si>
  <si>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</si>
  <si>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</si>
  <si>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</si>
  <si>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</si>
  <si>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</si>
  <si>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</si>
  <si>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</si>
  <si>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</si>
  <si>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</si>
  <si>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</si>
  <si>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</si>
  <si>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</si>
  <si>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</si>
  <si>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</si>
  <si>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</si>
  <si>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</si>
  <si>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</si>
  <si>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</si>
  <si>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</si>
  <si>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</si>
  <si>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</si>
  <si>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</si>
  <si>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</si>
  <si>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</si>
  <si>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</si>
  <si>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</si>
  <si>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</si>
  <si>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</si>
  <si>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</si>
  <si>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</si>
  <si>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</si>
  <si>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</si>
  <si>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</si>
  <si>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</si>
  <si>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</si>
  <si>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</si>
  <si>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</si>
  <si>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</si>
  <si>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</si>
  <si>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</si>
  <si>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</si>
  <si>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</si>
  <si>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</si>
  <si>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</si>
  <si>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</si>
  <si>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</si>
  <si>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</si>
  <si>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</si>
  <si>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</si>
  <si>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</si>
  <si>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</si>
  <si>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</si>
  <si>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</si>
  <si>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</si>
  <si>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</si>
  <si>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</si>
  <si>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</si>
  <si>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</si>
  <si>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</si>
  <si>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</si>
  <si>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</si>
  <si>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</si>
  <si>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</si>
  <si>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</si>
  <si>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</si>
  <si>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</si>
  <si>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</si>
  <si>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</si>
  <si>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</si>
  <si>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</si>
  <si>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</si>
  <si>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</si>
  <si>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</si>
  <si>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</si>
  <si>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</si>
  <si>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</si>
  <si>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</si>
  <si>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</si>
  <si>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</si>
  <si>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</si>
  <si>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</si>
  <si>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</si>
  <si>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</si>
  <si>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</si>
  <si>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</si>
  <si>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</si>
  <si>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</si>
  <si>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</si>
  <si>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</si>
  <si>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</si>
  <si>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</si>
  <si>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</si>
  <si>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</si>
  <si>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</si>
  <si>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</si>
  <si>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</si>
  <si>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</si>
  <si>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</si>
  <si>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</si>
  <si>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</si>
  <si>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</si>
  <si>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</si>
  <si>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</si>
  <si>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</si>
  <si>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</si>
  <si>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</si>
  <si>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</si>
  <si>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</si>
  <si>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</si>
  <si>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</si>
  <si>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</si>
  <si>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</si>
  <si>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</si>
  <si>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</si>
  <si>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</si>
  <si>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</si>
  <si>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</si>
  <si>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</si>
  <si>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</si>
  <si>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</si>
  <si>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</si>
  <si>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</si>
  <si>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</si>
  <si>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</si>
  <si>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</si>
  <si>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</si>
  <si>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</si>
  <si>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</si>
  <si>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</si>
  <si>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</si>
  <si>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</si>
  <si>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</si>
  <si>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</si>
  <si>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</si>
  <si>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</si>
  <si>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</si>
  <si>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</si>
  <si>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</si>
  <si>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</si>
  <si>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</si>
  <si>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</si>
  <si>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</si>
  <si>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</si>
  <si>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</si>
  <si>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</si>
  <si>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</si>
  <si>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</si>
  <si>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</si>
  <si>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</si>
  <si>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</si>
  <si>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</si>
  <si>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</si>
  <si>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</si>
  <si>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</si>
  <si>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</si>
  <si>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</si>
  <si>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</si>
  <si>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</si>
  <si>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</si>
  <si>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</si>
  <si>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</si>
  <si>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</si>
  <si>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</si>
  <si>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</si>
  <si>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</si>
  <si>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</si>
  <si>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</si>
  <si>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</si>
  <si>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</si>
  <si>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</si>
  <si>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</si>
  <si>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</si>
  <si>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</si>
  <si>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</si>
  <si>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</si>
  <si>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</si>
  <si>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</si>
  <si>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</si>
  <si>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</si>
  <si>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</si>
  <si>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</si>
  <si>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</si>
  <si>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</si>
  <si>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</si>
  <si>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</si>
  <si>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</si>
  <si>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</si>
  <si>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</si>
  <si>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</si>
  <si>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</si>
  <si>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</si>
  <si>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</si>
  <si>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</si>
  <si>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</si>
  <si>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</si>
  <si>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</si>
  <si>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</si>
  <si>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</si>
  <si>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</si>
  <si>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</si>
  <si>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</si>
  <si>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</si>
  <si>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</si>
  <si>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</si>
  <si>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</si>
  <si>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</si>
  <si>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</si>
  <si>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</si>
  <si>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</si>
  <si>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</si>
  <si>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</si>
  <si>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</si>
  <si>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</si>
  <si>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</si>
  <si>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</si>
  <si>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</si>
  <si>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</si>
  <si>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</si>
  <si>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</si>
  <si>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</si>
  <si>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</si>
  <si>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</si>
  <si>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</si>
  <si>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</si>
  <si>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</si>
  <si>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</si>
  <si>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</si>
  <si>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</si>
  <si>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</si>
  <si>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</si>
  <si>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</si>
  <si>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</si>
  <si>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</si>
  <si>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</si>
  <si>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</si>
  <si>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</si>
  <si>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</si>
  <si>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</si>
  <si>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</si>
  <si>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</si>
  <si>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</si>
  <si>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</si>
  <si>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</si>
  <si>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</si>
  <si>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</si>
  <si>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</si>
  <si>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</si>
  <si>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</si>
  <si>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</si>
  <si>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</si>
  <si>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</si>
  <si>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</si>
  <si>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</si>
  <si>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</si>
  <si>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</si>
  <si>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</si>
  <si>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</si>
  <si>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</si>
  <si>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</si>
  <si>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</si>
  <si>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</si>
  <si>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</si>
  <si>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</si>
  <si>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</si>
  <si>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</si>
  <si>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</si>
  <si>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</si>
  <si>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</si>
  <si>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</si>
  <si>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</si>
  <si>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</si>
  <si>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</si>
  <si>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</si>
  <si>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</si>
  <si>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</si>
  <si>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</si>
  <si>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</si>
  <si>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</si>
  <si>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</si>
  <si>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</si>
  <si>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</si>
  <si>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</si>
  <si>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</si>
  <si>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</si>
  <si>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</si>
  <si>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</si>
  <si>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</si>
  <si>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</si>
  <si>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</si>
  <si>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</si>
  <si>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</si>
  <si>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</si>
  <si>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</si>
  <si>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</si>
  <si>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</si>
  <si>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</si>
  <si>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</si>
  <si>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</si>
  <si>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</si>
  <si>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</si>
  <si>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</si>
  <si>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</si>
  <si>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</si>
  <si>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</si>
  <si>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</si>
  <si>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</si>
  <si>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</si>
  <si>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</si>
  <si>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</si>
  <si>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</si>
  <si>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</si>
  <si>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</si>
  <si>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</si>
  <si>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</si>
  <si>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</si>
  <si>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</si>
  <si>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</si>
  <si>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</si>
  <si>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</si>
  <si>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</si>
  <si>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</si>
  <si>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</si>
  <si>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</si>
  <si>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</si>
  <si>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</si>
  <si>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</si>
  <si>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</si>
  <si>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</si>
  <si>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</si>
  <si>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</si>
  <si>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</si>
  <si>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</si>
  <si>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</si>
  <si>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</si>
  <si>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</si>
  <si>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</si>
  <si>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</si>
  <si>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</si>
  <si>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</si>
  <si>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</si>
  <si>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</si>
  <si>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</si>
  <si>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</si>
  <si>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</si>
  <si>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</si>
  <si>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</si>
  <si>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</si>
  <si>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</si>
  <si>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</si>
  <si>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</si>
  <si>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</si>
  <si>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</si>
  <si>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</si>
  <si>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</si>
  <si>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</si>
  <si>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</si>
  <si>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</si>
  <si>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</si>
  <si>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</si>
  <si>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</si>
  <si>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</si>
  <si>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</si>
  <si>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</si>
  <si>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</si>
  <si>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</si>
  <si>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</si>
  <si>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</si>
  <si>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</si>
  <si>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</si>
  <si>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</si>
  <si>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</si>
  <si>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</si>
  <si>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</si>
  <si>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</si>
  <si>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</si>
  <si>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</si>
  <si>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</si>
  <si>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</si>
  <si>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</si>
  <si>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</si>
  <si>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</si>
  <si>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</si>
  <si>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</si>
  <si>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</si>
  <si>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</si>
  <si>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</si>
  <si>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</si>
  <si>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</si>
  <si>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</si>
  <si>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</si>
  <si>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</si>
  <si>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</si>
  <si>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</si>
  <si>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</si>
  <si>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</si>
  <si>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</si>
  <si>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</si>
  <si>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</si>
  <si>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</si>
  <si>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</si>
  <si>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</si>
  <si>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</si>
  <si>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</si>
  <si>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</si>
  <si>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</si>
  <si>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</si>
  <si>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</si>
  <si>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</si>
  <si>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</si>
  <si>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</si>
  <si>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</si>
  <si>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</si>
  <si>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</si>
  <si>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</si>
  <si>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</si>
  <si>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</si>
  <si>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</si>
  <si>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</si>
  <si>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</si>
  <si>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</si>
  <si>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</si>
  <si>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</si>
  <si>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</si>
  <si>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</si>
  <si>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</si>
  <si>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</si>
  <si>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</si>
  <si>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</si>
  <si>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</si>
  <si>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</si>
  <si>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</si>
  <si>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</si>
  <si>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</si>
  <si>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</si>
  <si>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</si>
  <si>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</si>
  <si>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</si>
  <si>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</si>
  <si>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</si>
  <si>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</si>
  <si>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</si>
  <si>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</si>
  <si>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</si>
  <si>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</si>
  <si>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</si>
  <si>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</si>
  <si>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</si>
  <si>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</si>
  <si>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</si>
  <si>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</si>
  <si>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</si>
  <si>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</si>
  <si>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</si>
  <si>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</si>
  <si>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</si>
  <si>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</si>
  <si>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</si>
  <si>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</si>
  <si>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</si>
  <si>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</si>
  <si>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</si>
  <si>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</si>
  <si>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</si>
  <si>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</si>
  <si>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</si>
  <si>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</si>
  <si>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</si>
  <si>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</si>
  <si>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</si>
  <si>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</si>
  <si>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</si>
  <si>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</si>
  <si>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</si>
  <si>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</si>
  <si>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</si>
  <si>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</si>
  <si>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</si>
  <si>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</si>
  <si>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</si>
  <si>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</si>
  <si>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</si>
  <si>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</si>
  <si>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</si>
  <si>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</si>
  <si>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</si>
  <si>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</si>
  <si>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</si>
  <si>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</si>
  <si>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</si>
  <si>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</si>
  <si>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</si>
  <si>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</si>
  <si>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</si>
  <si>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</si>
  <si>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</si>
  <si>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</si>
  <si>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</si>
  <si>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</si>
  <si>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</si>
  <si>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</si>
  <si>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</si>
  <si>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</si>
  <si>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</si>
  <si>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</si>
  <si>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</si>
  <si>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</si>
  <si>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</si>
  <si>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</si>
  <si>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</si>
  <si>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</si>
  <si>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</si>
  <si>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</si>
  <si>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</si>
  <si>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</si>
  <si>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</si>
  <si>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</si>
  <si>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</si>
  <si>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</si>
  <si>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</si>
  <si>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</si>
  <si>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</si>
  <si>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</si>
  <si>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</si>
  <si>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</si>
  <si>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</si>
  <si>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</si>
  <si>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</si>
  <si>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</si>
  <si>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</si>
  <si>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</si>
  <si>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</si>
  <si>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</si>
  <si>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</si>
  <si>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</si>
  <si>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</si>
  <si>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</si>
  <si>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</si>
  <si>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</si>
  <si>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</si>
  <si>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</si>
  <si>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</si>
  <si>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</si>
  <si>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</si>
  <si>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</si>
  <si>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</si>
  <si>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</si>
  <si>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</si>
  <si>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</si>
  <si>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</si>
  <si>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</si>
  <si>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</si>
  <si>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</si>
  <si>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</si>
  <si>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</si>
  <si>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</si>
  <si>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</si>
  <si>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</si>
  <si>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</si>
  <si>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</si>
  <si>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</si>
  <si>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</si>
  <si>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</si>
  <si>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</si>
  <si>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</si>
  <si>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</si>
  <si>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</si>
  <si>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</si>
  <si>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</si>
  <si>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</si>
  <si>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</si>
  <si>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</si>
  <si>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</si>
  <si>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</si>
  <si>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</si>
  <si>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</si>
  <si>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</si>
  <si>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</si>
  <si>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</si>
  <si>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</si>
  <si>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</si>
  <si>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</si>
  <si>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</si>
  <si>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</si>
  <si>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</si>
  <si>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</si>
  <si>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</si>
  <si>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</si>
  <si>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</si>
  <si>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</si>
  <si>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</si>
  <si>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</si>
  <si>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</si>
  <si>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</si>
  <si>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</si>
  <si>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</si>
  <si>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</si>
  <si>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</si>
  <si>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</si>
  <si>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</si>
  <si>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</si>
  <si>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</si>
  <si>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</si>
  <si>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</si>
  <si>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</si>
  <si>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</si>
  <si>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</si>
  <si>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</si>
  <si>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</si>
  <si>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</si>
  <si>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</si>
  <si>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</si>
  <si>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</si>
  <si>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</si>
  <si>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</si>
  <si>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</si>
  <si>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</si>
  <si>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</si>
  <si>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</si>
  <si>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</si>
  <si>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</si>
  <si>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</si>
  <si>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</si>
  <si>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</si>
  <si>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</si>
  <si>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</si>
  <si>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</si>
  <si>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</si>
  <si>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</si>
  <si>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</si>
  <si>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</si>
  <si>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</si>
  <si>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</si>
  <si>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</si>
  <si>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</si>
  <si>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</si>
  <si>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</si>
  <si>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</si>
  <si>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</si>
  <si>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</si>
  <si>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</si>
  <si>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</si>
  <si>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</si>
  <si>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</si>
  <si>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</si>
  <si>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</si>
  <si>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</si>
  <si>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</si>
  <si>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</si>
  <si>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</si>
  <si>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</si>
  <si>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</si>
  <si>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</si>
  <si>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</si>
  <si>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</si>
  <si>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</si>
  <si>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</si>
  <si>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</si>
  <si>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</si>
  <si>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</si>
  <si>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</si>
  <si>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</si>
  <si>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</si>
  <si>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</si>
  <si>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</si>
  <si>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</si>
  <si>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</si>
  <si>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</si>
  <si>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</si>
  <si>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</si>
  <si>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</si>
  <si>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</si>
  <si>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</si>
  <si>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</si>
  <si>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</si>
  <si>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</si>
  <si>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</si>
  <si>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</si>
  <si>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</si>
  <si>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</si>
  <si>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</si>
  <si>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</si>
  <si>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</si>
  <si>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</si>
  <si>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</si>
  <si>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</si>
  <si>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</si>
  <si>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</si>
  <si>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</si>
  <si>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</si>
  <si>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</si>
  <si>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</si>
  <si>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</si>
  <si>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</si>
  <si>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</si>
  <si>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</si>
  <si>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</si>
  <si>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</si>
  <si>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</si>
  <si>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</si>
  <si>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</si>
  <si>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</si>
  <si>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</si>
  <si>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</si>
  <si>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</si>
  <si>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</si>
  <si>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</si>
  <si>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</si>
  <si>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</si>
  <si>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</si>
  <si>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</si>
  <si>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</si>
  <si>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</si>
  <si>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</si>
  <si>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</si>
  <si>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</si>
  <si>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</si>
  <si>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</si>
  <si>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</si>
  <si>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</si>
  <si>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</si>
  <si>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</si>
  <si>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</si>
  <si>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</si>
  <si>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</si>
  <si>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</si>
  <si>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</si>
  <si>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</si>
  <si>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</si>
  <si>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</si>
  <si>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</si>
  <si>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</si>
  <si>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</si>
  <si>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</si>
  <si>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</si>
  <si>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</si>
  <si>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</si>
  <si>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</si>
  <si>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</si>
  <si>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</si>
  <si>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</si>
  <si>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</si>
  <si>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</si>
  <si>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</si>
  <si>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</si>
  <si>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</si>
  <si>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</si>
  <si>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</si>
  <si>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</si>
  <si>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</si>
  <si>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</si>
  <si>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</si>
  <si>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</si>
  <si>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</si>
  <si>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</si>
  <si>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</si>
  <si>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</si>
  <si>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</si>
  <si>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</si>
  <si>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</si>
  <si>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</si>
  <si>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</si>
  <si>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</si>
  <si>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</si>
  <si>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</si>
  <si>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</si>
  <si>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</si>
  <si>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</si>
  <si>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</si>
  <si>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</si>
  <si>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</si>
  <si>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</si>
  <si>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</si>
  <si>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</si>
  <si>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</si>
  <si>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</si>
  <si>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</si>
  <si>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</si>
  <si>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</si>
  <si>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</si>
  <si>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</si>
  <si>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</si>
  <si>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</si>
  <si>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</si>
  <si>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</si>
  <si>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</si>
  <si>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</si>
  <si>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</si>
  <si>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</si>
  <si>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</si>
  <si>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</si>
  <si>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</si>
  <si>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</si>
  <si>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</si>
  <si>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</si>
  <si>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</si>
  <si>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</si>
  <si>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</si>
  <si>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</si>
  <si>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</si>
  <si>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</si>
  <si>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</si>
  <si>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</si>
  <si>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</si>
  <si>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</si>
  <si>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</si>
  <si>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</si>
  <si>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</si>
  <si>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</si>
  <si>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</si>
  <si>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</si>
  <si>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</si>
  <si>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</si>
  <si>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</si>
  <si>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</si>
  <si>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</si>
  <si>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</si>
  <si>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</si>
  <si>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</si>
  <si>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</si>
  <si>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</si>
  <si>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</si>
  <si>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</si>
  <si>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</si>
  <si>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</si>
  <si>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</si>
  <si>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</si>
  <si>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</si>
  <si>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</si>
  <si>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</si>
  <si>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</si>
  <si>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</si>
  <si>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</si>
  <si>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</si>
  <si>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</si>
  <si>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</si>
  <si>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</si>
  <si>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</si>
  <si>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</si>
  <si>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</si>
  <si>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</si>
  <si>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</si>
  <si>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</si>
  <si>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</si>
  <si>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</si>
  <si>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</si>
  <si>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</si>
  <si>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</si>
  <si>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</si>
  <si>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</si>
  <si>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</si>
  <si>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</si>
  <si>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</si>
  <si>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</si>
  <si>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</si>
  <si>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</si>
  <si>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</si>
  <si>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</si>
  <si>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</si>
  <si>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</si>
  <si>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</si>
  <si>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</si>
  <si>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</si>
  <si>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</si>
  <si>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</si>
  <si>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</si>
  <si>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</si>
  <si>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</si>
  <si>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</si>
  <si>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</si>
  <si>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</si>
  <si>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</si>
  <si>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</si>
  <si>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</si>
  <si>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</si>
  <si>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</si>
  <si>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</si>
  <si>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</si>
  <si>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</si>
  <si>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</si>
  <si>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</si>
  <si>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</si>
  <si>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</si>
  <si>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</si>
  <si>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</si>
  <si>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</si>
  <si>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</si>
  <si>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</si>
  <si>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</si>
  <si>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</si>
  <si>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</si>
  <si>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</si>
  <si>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</si>
  <si>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</si>
  <si>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</si>
  <si>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</si>
  <si>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</si>
  <si>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</si>
  <si>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</si>
  <si>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</si>
  <si>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</si>
  <si>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</si>
  <si>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</si>
  <si>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</si>
  <si>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</si>
  <si>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</si>
  <si>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</si>
  <si>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</si>
  <si>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</si>
  <si>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</si>
  <si>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</si>
  <si>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</si>
  <si>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</si>
  <si>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</si>
  <si>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</si>
  <si>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</si>
  <si>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</si>
  <si>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</si>
  <si>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</si>
  <si>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</si>
  <si>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</si>
  <si>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</si>
  <si>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</si>
  <si>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</si>
  <si>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</si>
  <si>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</si>
  <si>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</si>
  <si>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</si>
  <si>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</si>
  <si>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</si>
  <si>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</si>
  <si>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</si>
  <si>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</si>
  <si>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</si>
  <si>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</si>
  <si>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</si>
  <si>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</si>
  <si>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</si>
  <si>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</si>
  <si>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</si>
  <si>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</si>
  <si>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</si>
  <si>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</si>
  <si>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</si>
  <si>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</si>
  <si>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</si>
  <si>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</si>
  <si>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</si>
  <si>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</si>
  <si>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</si>
  <si>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</si>
  <si>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</si>
  <si>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</si>
  <si>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</si>
  <si>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</si>
  <si>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</si>
  <si>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</si>
  <si>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</si>
  <si>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</si>
  <si>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</si>
  <si>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</si>
  <si>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</si>
  <si>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</si>
  <si>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</si>
  <si>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</si>
  <si>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</si>
  <si>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</si>
  <si>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</si>
  <si>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</si>
  <si>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</si>
  <si>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</si>
  <si>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</si>
  <si>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</si>
  <si>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</si>
  <si>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</si>
  <si>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</si>
  <si>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</si>
  <si>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</si>
  <si>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</si>
  <si>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</si>
  <si>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</si>
  <si>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</si>
  <si>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</si>
  <si>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</si>
  <si>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</si>
  <si>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</si>
  <si>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</si>
  <si>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</si>
  <si>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</si>
  <si>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</si>
  <si>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</si>
  <si>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</si>
  <si>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</si>
  <si>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</si>
  <si>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</si>
  <si>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</si>
  <si>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</si>
  <si>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</si>
  <si>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</si>
  <si>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</si>
  <si>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</si>
  <si>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</si>
  <si>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</si>
  <si>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</si>
  <si>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</si>
  <si>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</si>
  <si>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</si>
  <si>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</si>
  <si>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</si>
  <si>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</si>
  <si>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</si>
  <si>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</si>
  <si>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</si>
  <si>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</si>
  <si>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</si>
  <si>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</si>
  <si>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</si>
  <si>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</si>
  <si>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</si>
  <si>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</si>
  <si>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</si>
  <si>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</si>
  <si>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</si>
  <si>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</si>
  <si>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</si>
  <si>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</si>
  <si>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</si>
  <si>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</si>
  <si>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</si>
  <si>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</si>
  <si>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</si>
  <si>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</si>
  <si>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</si>
  <si>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</si>
  <si>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</si>
  <si>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</si>
  <si>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</si>
  <si>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</si>
  <si>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</si>
  <si>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</si>
  <si>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</si>
  <si>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</si>
  <si>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</si>
  <si>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</si>
  <si>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</si>
  <si>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</si>
  <si>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</si>
  <si>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</si>
  <si>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</si>
  <si>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</si>
  <si>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</si>
  <si>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</si>
  <si>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</si>
  <si>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</si>
  <si>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</si>
  <si>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</si>
  <si>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</si>
  <si>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</si>
  <si>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</si>
  <si>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</si>
  <si>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</si>
  <si>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</si>
  <si>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</si>
  <si>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</si>
  <si>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</si>
  <si>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</si>
  <si>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</si>
  <si>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</si>
  <si>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</si>
  <si>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</si>
  <si>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</si>
  <si>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</si>
  <si>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</si>
  <si>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</si>
  <si>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</si>
  <si>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</si>
  <si>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</si>
  <si>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</si>
  <si>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</si>
  <si>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</si>
  <si>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</si>
  <si>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</si>
  <si>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</si>
  <si>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</si>
  <si>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</si>
  <si>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</si>
  <si>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</si>
  <si>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</si>
  <si>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</si>
  <si>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</si>
  <si>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</si>
  <si>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</si>
  <si>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</si>
  <si>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</si>
  <si>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</si>
  <si>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</si>
  <si>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</si>
  <si>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</si>
  <si>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</si>
  <si>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</si>
  <si>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</si>
  <si>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</si>
  <si>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</si>
  <si>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</si>
  <si>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</si>
  <si>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</si>
  <si>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</si>
  <si>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</si>
  <si>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</si>
  <si>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</si>
  <si>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</si>
  <si>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</si>
  <si>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</si>
  <si>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</si>
  <si>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</si>
  <si>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</si>
  <si>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</si>
  <si>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</si>
  <si>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</si>
  <si>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</si>
  <si>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</si>
  <si>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</si>
  <si>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</si>
  <si>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</si>
  <si>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</si>
  <si>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</si>
  <si>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</si>
  <si>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</si>
  <si>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</si>
  <si>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</si>
  <si>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</si>
  <si>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</si>
  <si>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</si>
  <si>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</si>
  <si>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</si>
  <si>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</si>
  <si>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</si>
  <si>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</si>
  <si>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</si>
  <si>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</si>
  <si>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</si>
  <si>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</si>
  <si>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</si>
  <si>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</si>
  <si>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</si>
  <si>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</si>
  <si>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</si>
  <si>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</si>
  <si>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</si>
  <si>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</si>
  <si>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</si>
  <si>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</si>
  <si>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</si>
  <si>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</si>
  <si>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</si>
  <si>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</si>
  <si>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</si>
  <si>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</si>
  <si>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</si>
  <si>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</si>
  <si>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</si>
  <si>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</si>
  <si>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</si>
  <si>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</si>
  <si>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</si>
  <si>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</si>
  <si>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</si>
  <si>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</si>
  <si>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</si>
  <si>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</si>
  <si>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</si>
  <si>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</si>
  <si>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</si>
  <si>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</si>
  <si>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</si>
  <si>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</si>
  <si>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</si>
  <si>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</si>
  <si>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</si>
  <si>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</si>
  <si>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</si>
  <si>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</si>
  <si>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</si>
  <si>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</si>
  <si>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</si>
  <si>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</si>
  <si>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</si>
  <si>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</si>
  <si>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</si>
  <si>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</si>
  <si>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</si>
  <si>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</si>
  <si>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</si>
  <si>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</si>
  <si>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</si>
  <si>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</si>
  <si>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</si>
  <si>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</si>
  <si>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</si>
  <si>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</si>
  <si>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</si>
  <si>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</si>
  <si>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</si>
  <si>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</si>
  <si>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</si>
  <si>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</si>
  <si>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</si>
  <si>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</si>
  <si>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</si>
  <si>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</si>
  <si>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</si>
  <si>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</si>
  <si>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</si>
  <si>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</si>
  <si>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</si>
  <si>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</si>
  <si>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</si>
  <si>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</si>
  <si>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</si>
  <si>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</si>
  <si>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</si>
  <si>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</si>
  <si>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</si>
  <si>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</si>
  <si>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</si>
  <si>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</si>
  <si>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</si>
  <si>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</si>
  <si>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</si>
  <si>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</si>
  <si>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</si>
  <si>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</si>
  <si>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</si>
  <si>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</si>
  <si>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</si>
  <si>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</si>
  <si>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</si>
  <si>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</si>
  <si>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</si>
  <si>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</si>
  <si>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</si>
  <si>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</si>
  <si>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</si>
  <si>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</si>
  <si>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</si>
  <si>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</si>
  <si>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</si>
  <si>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</si>
  <si>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</si>
  <si>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</si>
  <si>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</si>
  <si>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</si>
  <si>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</si>
  <si>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</si>
  <si>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</si>
  <si>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</si>
  <si>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</si>
  <si>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</si>
  <si>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</si>
  <si>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</si>
  <si>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</si>
  <si>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</si>
  <si>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</si>
  <si>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</si>
  <si>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</si>
  <si>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</si>
  <si>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</si>
  <si>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</si>
  <si>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</si>
  <si>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</si>
  <si>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</si>
  <si>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</si>
  <si>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</si>
  <si>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</si>
  <si>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</si>
  <si>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</si>
  <si>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</si>
  <si>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</si>
  <si>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</si>
  <si>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</si>
  <si>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</si>
  <si>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</si>
  <si>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</si>
  <si>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</si>
  <si>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</si>
  <si>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</si>
  <si>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</si>
  <si>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</si>
  <si>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</si>
  <si>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</si>
  <si>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</si>
  <si>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</si>
  <si>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</si>
  <si>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</si>
  <si>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</si>
  <si>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</si>
  <si>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</si>
  <si>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</si>
  <si>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</si>
  <si>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</si>
  <si>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</si>
  <si>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</si>
  <si>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</si>
  <si>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</si>
  <si>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</si>
  <si>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</si>
  <si>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</si>
  <si>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</si>
  <si>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</si>
  <si>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</si>
  <si>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</si>
  <si>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</si>
  <si>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</si>
  <si>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</si>
  <si>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</si>
  <si>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</si>
  <si>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</si>
  <si>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</si>
  <si>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</si>
  <si>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</si>
  <si>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</si>
  <si>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</si>
  <si>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</si>
  <si>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</si>
  <si>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</si>
  <si>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</si>
  <si>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</si>
  <si>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</si>
  <si>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</si>
  <si>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</si>
  <si>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</si>
  <si>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</si>
  <si>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</si>
  <si>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</si>
  <si>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</si>
  <si>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</si>
  <si>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</si>
  <si>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</si>
  <si>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</si>
  <si>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</si>
  <si>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</si>
  <si>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</si>
  <si>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</si>
  <si>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</si>
  <si>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</si>
  <si>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</si>
  <si>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</si>
  <si>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</si>
  <si>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</si>
  <si>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</si>
  <si>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</si>
  <si>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</si>
  <si>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</si>
  <si>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</si>
  <si>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</si>
  <si>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</si>
  <si>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</si>
  <si>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</si>
  <si>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</si>
  <si>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</si>
  <si>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</si>
  <si>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</si>
  <si>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</si>
  <si>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</si>
  <si>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</si>
  <si>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</si>
  <si>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</si>
  <si>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</si>
  <si>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</si>
  <si>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</si>
  <si>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</si>
  <si>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</si>
  <si>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</si>
  <si>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</si>
  <si>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</si>
  <si>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</si>
  <si>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</si>
  <si>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</si>
  <si>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</si>
  <si>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</si>
  <si>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</si>
  <si>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</si>
  <si>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</si>
  <si>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</si>
  <si>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</si>
  <si>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</si>
  <si>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</si>
  <si>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</si>
  <si>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</si>
  <si>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</si>
  <si>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</si>
  <si>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</si>
  <si>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</si>
  <si>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</si>
  <si>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</si>
  <si>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</si>
  <si>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</si>
  <si>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</si>
  <si>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</si>
  <si>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</si>
  <si>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</si>
  <si>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</si>
  <si>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</si>
  <si>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</si>
  <si>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</si>
  <si>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</si>
  <si>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</si>
  <si>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</si>
  <si>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</si>
  <si>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</si>
  <si>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</si>
  <si>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</si>
  <si>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</si>
  <si>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</si>
  <si>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</si>
  <si>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</si>
  <si>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</si>
  <si>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</si>
  <si>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</si>
  <si>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</si>
  <si>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</si>
  <si>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</si>
  <si>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</si>
  <si>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</si>
  <si>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</si>
  <si>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</si>
  <si>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</si>
  <si>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</si>
  <si>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</si>
  <si>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</si>
  <si>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</si>
  <si>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</si>
  <si>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</si>
  <si>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</si>
  <si>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</si>
  <si>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</si>
  <si>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</si>
  <si>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</si>
  <si>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</si>
  <si>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</si>
  <si>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</si>
  <si>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</si>
  <si>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</si>
  <si>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</si>
  <si>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</si>
  <si>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</si>
  <si>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</si>
  <si>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</si>
  <si>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</si>
  <si>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</si>
  <si>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</si>
  <si>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</si>
  <si>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</si>
  <si>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</si>
  <si>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</si>
  <si>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</si>
  <si>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</si>
  <si>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</si>
  <si>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</si>
  <si>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</si>
  <si>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</si>
  <si>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</si>
  <si>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</si>
  <si>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</si>
  <si>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</si>
  <si>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</si>
  <si>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</si>
  <si>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</si>
  <si>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</si>
  <si>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</si>
  <si>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</si>
  <si>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</si>
  <si>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</si>
  <si>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</si>
  <si>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</si>
  <si>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</si>
  <si>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</si>
  <si>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</si>
  <si>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</si>
  <si>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</si>
  <si>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</si>
  <si>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</si>
  <si>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</si>
  <si>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</si>
  <si>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</si>
  <si>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</si>
  <si>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</si>
  <si>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</si>
  <si>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</si>
  <si>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</si>
  <si>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</si>
  <si>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</si>
  <si>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</si>
  <si>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</si>
  <si>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</si>
  <si>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</si>
  <si>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</si>
  <si>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</si>
  <si>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</si>
  <si>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</si>
  <si>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</si>
  <si>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</si>
  <si>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</si>
  <si>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</si>
  <si>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</si>
  <si>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</si>
  <si>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</si>
  <si>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</si>
  <si>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</si>
  <si>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</si>
  <si>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</si>
  <si>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</si>
  <si>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</si>
  <si>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</si>
  <si>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</si>
  <si>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</si>
  <si>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</si>
  <si>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</si>
  <si>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</si>
  <si>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</si>
  <si>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</si>
  <si>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</si>
  <si>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</si>
  <si>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</si>
  <si>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</si>
  <si>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</si>
  <si>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</si>
  <si>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</si>
  <si>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</si>
  <si>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</si>
  <si>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</si>
  <si>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</si>
  <si>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</si>
  <si>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</si>
  <si>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</si>
  <si>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</si>
  <si>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</si>
  <si>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</si>
  <si>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</si>
  <si>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</si>
  <si>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</si>
  <si>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</si>
  <si>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</si>
  <si>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</si>
  <si>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</si>
  <si>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</si>
  <si>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</si>
  <si>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</si>
  <si>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</si>
  <si>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</si>
  <si>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</si>
  <si>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</si>
  <si>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</si>
  <si>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</si>
  <si>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</si>
  <si>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</si>
  <si>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</si>
  <si>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</si>
  <si>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</si>
  <si>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</si>
  <si>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</si>
  <si>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</si>
  <si>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</si>
  <si>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</si>
  <si>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</si>
  <si>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</si>
  <si>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</si>
  <si>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</si>
  <si>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</si>
  <si>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</si>
  <si>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</si>
  <si>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</si>
  <si>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</si>
  <si>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</si>
  <si>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</si>
  <si>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</si>
  <si>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</si>
  <si>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</si>
  <si>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</si>
  <si>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</si>
  <si>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</si>
  <si>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</si>
  <si>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</si>
  <si>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</si>
  <si>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</si>
  <si>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</si>
  <si>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</si>
  <si>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</si>
  <si>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</si>
  <si>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</si>
  <si>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</si>
  <si>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</si>
  <si>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</si>
  <si>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</si>
  <si>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</si>
  <si>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</si>
  <si>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</si>
  <si>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</si>
  <si>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</si>
  <si>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</si>
  <si>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</si>
  <si>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</si>
  <si>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</si>
  <si>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</si>
  <si>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</si>
  <si>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</si>
  <si>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</si>
  <si>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</si>
  <si>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</si>
  <si>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</si>
  <si>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</si>
  <si>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</si>
  <si>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</si>
  <si>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</si>
  <si>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</si>
  <si>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</si>
  <si>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</si>
  <si>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</si>
  <si>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</si>
  <si>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</si>
  <si>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</si>
  <si>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</si>
  <si>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</si>
  <si>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</si>
  <si>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</si>
  <si>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</si>
  <si>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</si>
  <si>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</si>
  <si>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</si>
  <si>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</si>
  <si>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</si>
  <si>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</si>
  <si>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</si>
  <si>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</si>
  <si>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</si>
  <si>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</si>
  <si>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</si>
  <si>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</si>
  <si>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</si>
  <si>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</si>
  <si>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</si>
  <si>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</si>
  <si>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</si>
  <si>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</si>
  <si>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</si>
  <si>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</si>
  <si>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</si>
  <si>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</si>
  <si>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</si>
  <si>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</si>
  <si>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</si>
  <si>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</si>
  <si>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</si>
  <si>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</si>
  <si>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</si>
  <si>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</si>
  <si>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</si>
  <si>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</si>
  <si>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</si>
  <si>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</si>
  <si>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</si>
  <si>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</si>
  <si>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</si>
  <si>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</si>
  <si>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</si>
  <si>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</si>
  <si>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</si>
  <si>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</si>
  <si>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</si>
  <si>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</si>
  <si>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</si>
  <si>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</si>
  <si>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</si>
  <si>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</si>
  <si>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</si>
  <si>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</si>
  <si>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</si>
  <si>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</si>
  <si>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</si>
  <si>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</si>
  <si>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</si>
  <si>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</si>
  <si>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</si>
  <si>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</si>
  <si>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</si>
  <si>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</si>
  <si>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</si>
  <si>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</si>
  <si>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</si>
  <si>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</si>
  <si>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</si>
  <si>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</si>
  <si>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</si>
  <si>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</si>
  <si>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</si>
  <si>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</si>
  <si>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</si>
  <si>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</si>
  <si>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</si>
  <si>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</si>
  <si>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</si>
  <si>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</si>
  <si>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</si>
  <si>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</si>
  <si>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</si>
  <si>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</si>
  <si>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</si>
  <si>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</si>
  <si>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</si>
  <si>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</si>
  <si>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</si>
  <si>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</si>
  <si>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</si>
  <si>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</si>
  <si>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</si>
  <si>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</si>
  <si>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</si>
  <si>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</si>
  <si>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</si>
  <si>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</si>
  <si>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</si>
  <si>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</si>
  <si>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</si>
  <si>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</si>
  <si>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</si>
  <si>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</si>
  <si>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</si>
  <si>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</si>
  <si>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</si>
  <si>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</si>
  <si>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</si>
  <si>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</si>
  <si>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</si>
  <si>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</si>
  <si>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</si>
  <si>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</si>
  <si>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</si>
  <si>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</si>
  <si>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</si>
  <si>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</si>
  <si>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</si>
  <si>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</si>
  <si>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</si>
  <si>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</si>
  <si>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</si>
  <si>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</si>
  <si>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</si>
  <si>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</si>
  <si>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</si>
  <si>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</si>
  <si>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</si>
  <si>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</si>
  <si>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</si>
  <si>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</si>
  <si>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</si>
  <si>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</si>
  <si>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</si>
  <si>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</si>
  <si>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</si>
  <si>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</si>
  <si>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</si>
  <si>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</si>
  <si>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</si>
  <si>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</si>
  <si>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</si>
  <si>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</si>
  <si>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</si>
  <si>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</si>
  <si>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</si>
  <si>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</si>
  <si>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</si>
  <si>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</si>
  <si>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</si>
  <si>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</si>
  <si>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</si>
  <si>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</si>
  <si>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</si>
  <si>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</si>
  <si>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</si>
  <si>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</si>
  <si>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</si>
  <si>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</si>
  <si>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</si>
  <si>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</si>
  <si>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</si>
  <si>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</si>
  <si>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</si>
  <si>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</si>
  <si>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</si>
  <si>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</si>
  <si>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</si>
  <si>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</si>
  <si>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</si>
  <si>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</si>
  <si>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</si>
  <si>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</si>
  <si>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</si>
  <si>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</si>
  <si>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</si>
  <si>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</si>
  <si>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</si>
  <si>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</si>
  <si>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</si>
  <si>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</si>
  <si>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</si>
  <si>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</si>
  <si>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</si>
  <si>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</si>
  <si>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</si>
  <si>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</si>
  <si>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</si>
  <si>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</si>
  <si>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</si>
  <si>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</si>
  <si>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</si>
  <si>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</si>
  <si>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</si>
  <si>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</si>
  <si>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</si>
  <si>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</si>
  <si>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</si>
  <si>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</si>
  <si>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</si>
  <si>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</si>
  <si>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</si>
  <si>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</si>
  <si>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</si>
  <si>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</si>
  <si>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</si>
  <si>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</si>
  <si>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</si>
  <si>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</si>
  <si>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</si>
  <si>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</si>
  <si>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</si>
  <si>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</si>
  <si>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</si>
  <si>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</si>
  <si>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</si>
  <si>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</si>
  <si>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</si>
  <si>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</si>
  <si>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</si>
  <si>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</si>
  <si>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</si>
  <si>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</si>
  <si>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</si>
  <si>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</si>
  <si>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</si>
  <si>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</si>
  <si>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</si>
  <si>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</si>
  <si>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</si>
  <si>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</si>
  <si>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</si>
  <si>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</si>
  <si>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</si>
  <si>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</si>
  <si>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</si>
  <si>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</si>
  <si>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</si>
  <si>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</si>
  <si>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</si>
  <si>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</si>
  <si>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</si>
  <si>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</si>
  <si>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</si>
  <si>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</si>
  <si>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</si>
  <si>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</si>
  <si>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</si>
  <si>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</si>
  <si>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</si>
  <si>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</si>
  <si>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</si>
  <si>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</si>
  <si>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</si>
  <si>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</si>
  <si>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</si>
  <si>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</si>
  <si>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</si>
  <si>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</si>
  <si>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</si>
  <si>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</si>
  <si>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</si>
  <si>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</si>
  <si>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</si>
  <si>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</si>
  <si>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</si>
  <si>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</si>
  <si>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</si>
  <si>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</si>
  <si>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</si>
  <si>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</si>
  <si>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</si>
  <si>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</si>
  <si>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</si>
  <si>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</si>
  <si>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</si>
  <si>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</si>
  <si>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</si>
  <si>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</si>
  <si>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</si>
  <si>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</si>
  <si>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</si>
  <si>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</si>
  <si>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</si>
  <si>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</si>
  <si>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</si>
  <si>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</si>
  <si>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</si>
  <si>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</si>
  <si>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</si>
  <si>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</si>
  <si>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</si>
  <si>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</si>
  <si>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</si>
  <si>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</si>
  <si>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</si>
  <si>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</si>
  <si>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</si>
  <si>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</si>
  <si>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</si>
  <si>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</si>
  <si>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</si>
  <si>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</si>
  <si>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</si>
  <si>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</si>
  <si>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</si>
  <si>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</si>
  <si>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</si>
  <si>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</si>
  <si>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</si>
  <si>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</si>
  <si>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</si>
  <si>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</si>
  <si>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</si>
  <si>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</si>
  <si>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</si>
  <si>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</si>
  <si>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</si>
  <si>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</si>
  <si>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</si>
  <si>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</si>
  <si>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</si>
  <si>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</si>
  <si>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</si>
  <si>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</si>
  <si>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</si>
  <si>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</si>
  <si>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</si>
  <si>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</si>
  <si>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</si>
  <si>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</si>
  <si>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</si>
  <si>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</si>
  <si>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</si>
  <si>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</si>
  <si>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</si>
  <si>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</si>
  <si>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</si>
  <si>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</si>
  <si>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</si>
  <si>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</si>
  <si>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</si>
  <si>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</si>
  <si>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</si>
  <si>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</si>
  <si>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</si>
  <si>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</si>
  <si>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</si>
  <si>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</si>
  <si>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</si>
  <si>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</si>
  <si>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</si>
  <si>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</si>
  <si>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</si>
  <si>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</si>
  <si>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</si>
  <si>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</si>
  <si>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</si>
  <si>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</si>
  <si>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</si>
  <si>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</si>
  <si>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</si>
  <si>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</si>
  <si>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</si>
  <si>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</si>
  <si>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</si>
  <si>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</si>
  <si>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</si>
  <si>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</si>
  <si>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</si>
  <si>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</si>
  <si>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</si>
  <si>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</si>
  <si>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</si>
  <si>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</si>
  <si>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</si>
  <si>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</si>
  <si>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</si>
  <si>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</si>
  <si>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</si>
  <si>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</si>
  <si>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</si>
  <si>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</si>
  <si>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</si>
  <si>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</si>
  <si>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</si>
  <si>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</si>
  <si>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</si>
  <si>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</si>
  <si>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</si>
  <si>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</si>
  <si>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</si>
  <si>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</si>
  <si>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</si>
  <si>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</si>
  <si>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</si>
  <si>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</si>
  <si>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</si>
  <si>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</si>
  <si>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</si>
  <si>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</si>
  <si>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</si>
  <si>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</si>
  <si>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</si>
  <si>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</si>
  <si>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</si>
  <si>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</si>
  <si>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</si>
  <si>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</si>
  <si>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</si>
  <si>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</si>
  <si>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</si>
  <si>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</si>
  <si>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</si>
  <si>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</si>
  <si>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</si>
  <si>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</si>
  <si>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</si>
  <si>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</si>
  <si>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</si>
  <si>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</si>
  <si>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</si>
  <si>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</si>
  <si>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</si>
  <si>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</si>
  <si>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</si>
  <si>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</si>
  <si>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</si>
  <si>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</si>
  <si>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</si>
  <si>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</si>
  <si>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</si>
  <si>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</si>
  <si>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</si>
  <si>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</si>
  <si>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</si>
  <si>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</si>
  <si>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</si>
  <si>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</si>
  <si>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</si>
  <si>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</si>
  <si>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</si>
  <si>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</si>
  <si>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</si>
  <si>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</si>
  <si>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</si>
  <si>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</si>
  <si>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</si>
  <si>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</si>
  <si>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</si>
  <si>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</si>
  <si>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</si>
  <si>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</si>
  <si>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</si>
  <si>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</si>
  <si>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</si>
  <si>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</si>
  <si>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</si>
  <si>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</si>
  <si>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</si>
  <si>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</si>
  <si>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</si>
  <si>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</si>
  <si>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</si>
  <si>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</si>
  <si>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</si>
  <si>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</si>
  <si>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</si>
  <si>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</si>
  <si>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</si>
  <si>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</si>
  <si>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</si>
  <si>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</si>
  <si>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</si>
  <si>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</si>
  <si>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</si>
  <si>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</si>
  <si>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</si>
  <si>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</si>
  <si>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</si>
  <si>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</si>
  <si>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</si>
  <si>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</si>
  <si>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</si>
  <si>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</si>
  <si>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</si>
  <si>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</si>
  <si>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</si>
  <si>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</si>
  <si>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</si>
  <si>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</si>
  <si>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</si>
  <si>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</si>
  <si>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</si>
  <si>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</si>
  <si>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</si>
  <si>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</si>
  <si>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</si>
  <si>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</si>
  <si>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</si>
  <si>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</si>
  <si>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</si>
  <si>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</si>
  <si>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</si>
  <si>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</si>
  <si>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</si>
  <si>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</si>
  <si>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</si>
  <si>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</si>
  <si>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</si>
  <si>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</si>
  <si>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</si>
  <si>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</si>
  <si>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</si>
  <si>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</si>
  <si>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</si>
  <si>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</si>
  <si>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</si>
  <si>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</si>
  <si>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</si>
  <si>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</si>
  <si>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</si>
  <si>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</si>
  <si>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</si>
  <si>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</si>
  <si>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</si>
  <si>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</si>
  <si>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</si>
  <si>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</si>
  <si>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</si>
  <si>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</si>
  <si>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</si>
  <si>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</si>
  <si>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</si>
  <si>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</si>
  <si>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</si>
  <si>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</si>
  <si>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</si>
  <si>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</si>
  <si>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</si>
  <si>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</si>
  <si>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</si>
  <si>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</si>
  <si>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</si>
  <si>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</si>
  <si>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</si>
  <si>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</si>
  <si>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</si>
  <si>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</si>
  <si>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</si>
  <si>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</si>
  <si>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</si>
  <si>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</si>
  <si>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</si>
  <si>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</si>
  <si>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</si>
  <si>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</si>
  <si>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</si>
  <si>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</si>
  <si>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</si>
  <si>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</si>
  <si>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</si>
  <si>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</si>
  <si>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</si>
  <si>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</si>
  <si>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</si>
  <si>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</si>
  <si>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</si>
  <si>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</si>
  <si>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</si>
  <si>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</si>
  <si>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</si>
  <si>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</si>
  <si>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</si>
  <si>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</si>
  <si>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</si>
  <si>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</si>
  <si>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</si>
  <si>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</si>
  <si>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</si>
  <si>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</si>
  <si>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</si>
  <si>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</si>
  <si>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</si>
  <si>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</si>
  <si>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</si>
  <si>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</si>
  <si>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</si>
  <si>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</si>
  <si>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</si>
  <si>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</si>
  <si>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</si>
  <si>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</si>
  <si>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</si>
  <si>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</si>
  <si>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</si>
  <si>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</si>
  <si>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</si>
  <si>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</si>
  <si>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</si>
  <si>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</si>
  <si>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</si>
  <si>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</si>
  <si>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</si>
  <si>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</si>
  <si>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</si>
  <si>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</si>
  <si>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</si>
  <si>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</si>
  <si>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</si>
  <si>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</si>
  <si>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</si>
  <si>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</si>
  <si>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</si>
  <si>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</si>
  <si>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</si>
  <si>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</si>
  <si>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</si>
  <si>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</si>
  <si>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</si>
  <si>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</si>
  <si>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</si>
  <si>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</si>
  <si>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</si>
  <si>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</si>
  <si>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</si>
  <si>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</si>
  <si>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</si>
  <si>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</si>
  <si>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</si>
  <si>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</si>
  <si>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</si>
  <si>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</si>
  <si>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</si>
  <si>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</si>
  <si>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</si>
  <si>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</si>
  <si>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</si>
  <si>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</si>
  <si>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</si>
  <si>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</si>
  <si>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</si>
  <si>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</si>
  <si>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</si>
  <si>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</si>
  <si>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</si>
  <si>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</si>
  <si>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</si>
  <si>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</si>
  <si>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</si>
  <si>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</si>
  <si>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</si>
  <si>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</si>
  <si>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</si>
  <si>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</si>
  <si>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</si>
  <si>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</si>
  <si>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</si>
  <si>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</si>
  <si>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</si>
  <si>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</si>
  <si>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</si>
  <si>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</si>
  <si>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</si>
  <si>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</si>
  <si>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</si>
  <si>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</si>
  <si>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</si>
  <si>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</si>
  <si>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</si>
  <si>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</si>
  <si>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</si>
  <si>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</si>
  <si>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</si>
  <si>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</si>
  <si>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</si>
  <si>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</si>
  <si>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</si>
  <si>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</si>
  <si>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</si>
  <si>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</si>
  <si>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</si>
  <si>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</si>
  <si>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</si>
  <si>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</si>
  <si>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</si>
  <si>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</si>
  <si>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</si>
  <si>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</si>
  <si>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</si>
  <si>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</si>
  <si>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</si>
  <si>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</si>
  <si>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</si>
  <si>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</si>
  <si>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</si>
  <si>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</si>
  <si>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</si>
  <si>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</si>
  <si>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</si>
  <si>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</si>
  <si>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</si>
  <si>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</si>
  <si>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</si>
  <si>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</si>
  <si>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</si>
  <si>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</si>
  <si>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</si>
  <si>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</si>
  <si>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</si>
  <si>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</si>
  <si>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</si>
  <si>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</si>
  <si>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</si>
  <si>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</si>
  <si>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</si>
  <si>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</si>
  <si>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</si>
  <si>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</si>
  <si>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</si>
  <si>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</si>
  <si>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</si>
  <si>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</si>
  <si>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</si>
  <si>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</si>
  <si>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</si>
  <si>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</si>
  <si>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</si>
  <si>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</si>
  <si>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</si>
  <si>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</si>
  <si>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</si>
  <si>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</si>
  <si>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</si>
  <si>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</si>
  <si>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</si>
  <si>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</si>
  <si>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</si>
  <si>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</si>
  <si>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</si>
  <si>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</si>
  <si>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</si>
  <si>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</si>
  <si>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</si>
  <si>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</si>
  <si>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</si>
  <si>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</si>
  <si>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</si>
  <si>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</si>
  <si>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</si>
  <si>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</si>
  <si>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</si>
  <si>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</si>
  <si>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</si>
  <si>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</si>
  <si>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</si>
  <si>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</si>
  <si>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</si>
  <si>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</si>
  <si>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</si>
  <si>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</si>
  <si>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</si>
  <si>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</si>
  <si>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</si>
  <si>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</si>
  <si>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</si>
  <si>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</si>
  <si>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</si>
  <si>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</si>
  <si>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</si>
  <si>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</si>
  <si>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</si>
  <si>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</si>
  <si>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</si>
  <si>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</si>
  <si>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</si>
  <si>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</si>
  <si>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</si>
  <si>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</si>
  <si>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</si>
  <si>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</si>
  <si>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</si>
  <si>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</si>
  <si>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</si>
  <si>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</si>
  <si>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</si>
  <si>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</si>
  <si>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</si>
  <si>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</si>
  <si>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</si>
  <si>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</si>
  <si>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</si>
  <si>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</si>
  <si>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</si>
  <si>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</si>
  <si>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</si>
  <si>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</si>
  <si>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</si>
  <si>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</si>
  <si>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</si>
  <si>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</si>
  <si>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</si>
  <si>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</si>
  <si>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</si>
  <si>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</si>
  <si>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</si>
  <si>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</si>
  <si>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</si>
  <si>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</si>
  <si>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</si>
  <si>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</si>
  <si>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</si>
  <si>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</si>
  <si>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</si>
  <si>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</si>
  <si>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</si>
  <si>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</si>
  <si>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</si>
  <si>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</si>
  <si>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</si>
  <si>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</si>
  <si>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</si>
  <si>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</si>
  <si>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</si>
  <si>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</si>
  <si>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</si>
  <si>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</si>
  <si>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</si>
  <si>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</si>
  <si>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</si>
  <si>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</si>
  <si>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</si>
  <si>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</si>
  <si>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</si>
  <si>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</si>
  <si>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</si>
  <si>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</si>
  <si>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</si>
  <si>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</si>
  <si>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</si>
  <si>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</si>
  <si>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</si>
  <si>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</si>
  <si>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</si>
  <si>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</si>
  <si>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</si>
  <si>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</si>
  <si>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</si>
  <si>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</si>
  <si>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</si>
  <si>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</si>
  <si>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</si>
  <si>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</si>
  <si>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</si>
  <si>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</si>
  <si>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</si>
  <si>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</si>
  <si>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</si>
  <si>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</si>
  <si>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</si>
  <si>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</si>
  <si>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</si>
  <si>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</si>
  <si>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</si>
  <si>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</si>
  <si>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</si>
  <si>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</si>
  <si>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</si>
  <si>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</si>
  <si>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</si>
  <si>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</si>
  <si>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</si>
  <si>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</si>
  <si>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</si>
  <si>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</si>
  <si>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</si>
  <si>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</si>
  <si>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</si>
  <si>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</si>
  <si>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</si>
  <si>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</si>
  <si>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</si>
  <si>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</si>
  <si>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</si>
  <si>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</si>
  <si>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</si>
  <si>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</si>
  <si>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</si>
  <si>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</si>
  <si>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</si>
  <si>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</si>
  <si>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</si>
  <si>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</si>
  <si>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</si>
  <si>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</si>
  <si>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</si>
  <si>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</si>
  <si>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</si>
  <si>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</si>
  <si>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</si>
  <si>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</si>
  <si>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</si>
  <si>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</si>
  <si>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</si>
  <si>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</si>
  <si>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</si>
  <si>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</si>
  <si>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</si>
  <si>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</si>
  <si>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</si>
  <si>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</si>
  <si>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</si>
  <si>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</si>
  <si>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</si>
  <si>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</si>
  <si>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</si>
  <si>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</si>
  <si>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</si>
  <si>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</si>
  <si>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</si>
  <si>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</si>
  <si>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</si>
  <si>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</si>
  <si>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</si>
  <si>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</si>
  <si>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</si>
  <si>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</si>
  <si>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</si>
  <si>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</si>
  <si>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</si>
  <si>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</si>
  <si>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</si>
  <si>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</si>
  <si>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</si>
  <si>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</si>
  <si>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</si>
  <si>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</si>
  <si>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</si>
  <si>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</si>
  <si>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</si>
  <si>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</si>
  <si>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</si>
  <si>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</si>
  <si>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</si>
  <si>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</si>
  <si>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</si>
  <si>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</si>
  <si>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</si>
  <si>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</si>
  <si>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</si>
  <si>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</si>
  <si>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</si>
  <si>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</si>
  <si>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</si>
  <si>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</si>
  <si>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</si>
  <si>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</si>
  <si>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</si>
  <si>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</si>
  <si>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</si>
  <si>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</si>
  <si>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</si>
  <si>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</si>
  <si>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</si>
  <si>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</si>
  <si>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</si>
  <si>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</si>
  <si>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</si>
  <si>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</si>
  <si>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</si>
  <si>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</si>
  <si>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</si>
  <si>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</si>
  <si>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</si>
  <si>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</si>
  <si>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</si>
  <si>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</si>
  <si>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</si>
  <si>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</si>
  <si>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</si>
  <si>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</si>
  <si>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</si>
  <si>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</si>
  <si>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</si>
  <si>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</si>
  <si>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</si>
  <si>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</si>
  <si>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</si>
  <si>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</si>
  <si>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</si>
  <si>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</si>
  <si>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</si>
  <si>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</si>
  <si>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</si>
  <si>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</si>
  <si>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</si>
  <si>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</si>
  <si>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</si>
  <si>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</si>
  <si>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</si>
  <si>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</si>
  <si>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</si>
  <si>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</si>
  <si>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</si>
  <si>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</si>
  <si>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</si>
  <si>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</si>
  <si>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</si>
  <si>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</si>
  <si>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</si>
  <si>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</si>
  <si>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</si>
  <si>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</si>
  <si>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</si>
  <si>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</si>
  <si>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</si>
  <si>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</si>
  <si>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</si>
  <si>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</si>
  <si>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</si>
  <si>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</si>
  <si>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</si>
  <si>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</si>
  <si>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</si>
  <si>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</si>
  <si>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</si>
  <si>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</si>
  <si>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</si>
  <si>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</si>
  <si>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</si>
  <si>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</si>
  <si>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</si>
  <si>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</si>
  <si>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</si>
  <si>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</si>
  <si>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</si>
  <si>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</si>
  <si>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</si>
  <si>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</si>
  <si>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</si>
  <si>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</si>
  <si>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</si>
  <si>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</si>
  <si>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</si>
  <si>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</si>
  <si>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</si>
  <si>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</si>
  <si>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</si>
  <si>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</si>
  <si>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</si>
  <si>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</si>
  <si>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</si>
  <si>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</si>
  <si>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</si>
  <si>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</si>
  <si>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</si>
  <si>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</si>
  <si>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</si>
  <si>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</si>
  <si>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</si>
  <si>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</si>
  <si>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</si>
  <si>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</si>
  <si>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</si>
  <si>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</si>
  <si>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</si>
  <si>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</si>
  <si>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</si>
  <si>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</si>
  <si>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</si>
  <si>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</si>
  <si>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</si>
  <si>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</si>
  <si>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</si>
  <si>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</si>
  <si>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</si>
  <si>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</si>
  <si>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</si>
  <si>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</si>
  <si>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</si>
  <si>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</si>
  <si>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</si>
  <si>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</si>
  <si>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</si>
  <si>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</si>
  <si>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</si>
  <si>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</si>
  <si>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</si>
  <si>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</si>
  <si>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</si>
  <si>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</si>
  <si>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</si>
  <si>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</si>
  <si>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</si>
  <si>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</si>
  <si>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</si>
  <si>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</si>
  <si>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</si>
  <si>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</si>
  <si>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</si>
  <si>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</si>
  <si>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</si>
  <si>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</si>
  <si>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</si>
  <si>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</si>
  <si>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</si>
  <si>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</si>
  <si>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</si>
  <si>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</si>
  <si>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</si>
  <si>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</si>
  <si>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</si>
  <si>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</si>
  <si>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</si>
  <si>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</si>
  <si>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</si>
  <si>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</si>
  <si>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</si>
  <si>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</si>
  <si>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</si>
  <si>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</si>
  <si>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</si>
  <si>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</si>
  <si>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</si>
  <si>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</si>
  <si>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</si>
  <si>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</si>
  <si>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</si>
  <si>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</si>
  <si>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</si>
  <si>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</si>
  <si>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</si>
  <si>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</si>
  <si>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</si>
  <si>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</si>
  <si>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</si>
  <si>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</si>
  <si>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</si>
  <si>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</si>
  <si>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</si>
  <si>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</si>
  <si>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</si>
  <si>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</si>
  <si>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</si>
  <si>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</si>
  <si>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</si>
  <si>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</si>
  <si>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</si>
  <si>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</si>
  <si>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</si>
  <si>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</si>
  <si>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</si>
  <si>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</si>
  <si>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</si>
  <si>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</si>
  <si>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</si>
  <si>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</si>
  <si>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</si>
  <si>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</si>
  <si>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</si>
  <si>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</si>
  <si>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</si>
  <si>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</si>
  <si>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</si>
  <si>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</si>
  <si>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</si>
  <si>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</si>
  <si>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</si>
  <si>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</si>
  <si>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</si>
  <si>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</si>
  <si>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</si>
  <si>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</si>
  <si>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</si>
  <si>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</si>
  <si>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</si>
  <si>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</si>
  <si>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</si>
  <si>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</si>
  <si>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</si>
  <si>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</si>
  <si>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</si>
  <si>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</si>
  <si>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</si>
  <si>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</si>
  <si>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</si>
  <si>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</si>
  <si>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</si>
  <si>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</si>
  <si>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</si>
  <si>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</si>
  <si>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</si>
  <si>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</si>
  <si>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</si>
  <si>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</si>
  <si>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</si>
  <si>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</si>
  <si>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</si>
  <si>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</si>
  <si>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</si>
  <si>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</si>
  <si>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</si>
  <si>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</si>
  <si>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</si>
  <si>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</si>
  <si>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</si>
  <si>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</si>
  <si>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</si>
  <si>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</si>
  <si>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</si>
  <si>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</si>
  <si>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</si>
  <si>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</si>
  <si>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</si>
  <si>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</si>
  <si>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</si>
  <si>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</si>
  <si>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</si>
  <si>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</si>
  <si>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</si>
  <si>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</si>
  <si>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</si>
  <si>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</si>
  <si>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</si>
  <si>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</si>
  <si>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</si>
  <si>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</si>
  <si>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</si>
  <si>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</si>
  <si>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</si>
  <si>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</si>
  <si>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</si>
  <si>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</si>
  <si>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</si>
  <si>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</si>
  <si>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</si>
  <si>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</si>
  <si>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</si>
  <si>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</si>
  <si>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</si>
  <si>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</si>
  <si>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</si>
  <si>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</si>
  <si>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</si>
  <si>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</si>
  <si>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</si>
  <si>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</si>
  <si>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</si>
  <si>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</si>
  <si>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</si>
  <si>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</si>
  <si>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</si>
  <si>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</si>
  <si>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</si>
  <si>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</si>
  <si>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</si>
  <si>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</si>
  <si>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</si>
  <si>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</si>
  <si>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</si>
  <si>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</si>
  <si>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</si>
  <si>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</si>
  <si>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</si>
  <si>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</si>
  <si>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</si>
  <si>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</si>
  <si>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</si>
  <si>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</si>
  <si>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</si>
  <si>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</si>
  <si>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</si>
  <si>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</si>
  <si>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</si>
  <si>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</si>
  <si>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</si>
  <si>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</si>
  <si>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</si>
  <si>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</si>
  <si>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</si>
  <si>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</si>
  <si>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</si>
  <si>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</si>
  <si>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</si>
  <si>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</si>
  <si>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</si>
  <si>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</si>
  <si>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</si>
  <si>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</si>
  <si>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</si>
  <si>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</si>
  <si>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</si>
  <si>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</si>
  <si>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</si>
  <si>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</si>
  <si>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</si>
  <si>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</si>
  <si>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</si>
  <si>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</si>
  <si>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</si>
  <si>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</si>
  <si>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</si>
  <si>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</si>
  <si>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</si>
  <si>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</si>
  <si>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</si>
  <si>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</si>
  <si>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</si>
  <si>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</si>
  <si>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</si>
  <si>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</si>
  <si>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</si>
  <si>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</si>
  <si>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</si>
  <si>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</si>
  <si>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</si>
  <si>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</si>
  <si>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</si>
  <si>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</si>
  <si>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</si>
  <si>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</si>
  <si>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</si>
  <si>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</si>
  <si>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</si>
  <si>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</si>
  <si>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</si>
  <si>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</si>
  <si>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</si>
  <si>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</si>
  <si>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</si>
  <si>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</si>
  <si>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</si>
  <si>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</si>
  <si>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</si>
  <si>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</si>
  <si>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</si>
  <si>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</si>
  <si>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</si>
  <si>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</si>
  <si>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</si>
  <si>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</si>
  <si>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</si>
  <si>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</si>
  <si>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</si>
  <si>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</si>
  <si>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</si>
  <si>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</si>
  <si>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</si>
  <si>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</si>
  <si>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</si>
  <si>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</si>
  <si>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</si>
  <si>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</si>
  <si>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</si>
  <si>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</si>
  <si>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</si>
  <si>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</si>
  <si>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</si>
  <si>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</si>
  <si>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</si>
  <si>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</si>
  <si>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</si>
  <si>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</si>
  <si>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</si>
  <si>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</si>
  <si>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</si>
  <si>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</si>
  <si>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</si>
  <si>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</si>
  <si>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</si>
  <si>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</si>
  <si>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</si>
  <si>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</si>
  <si>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</si>
  <si>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</si>
  <si>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</si>
  <si>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</si>
  <si>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</si>
  <si>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</si>
  <si>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</si>
  <si>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</si>
  <si>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</si>
  <si>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</si>
  <si>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</si>
  <si>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</si>
  <si>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</si>
  <si>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</si>
  <si>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</si>
  <si>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</si>
  <si>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</si>
  <si>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</si>
  <si>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</si>
  <si>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</si>
  <si>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</si>
  <si>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</si>
  <si>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</si>
  <si>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</si>
  <si>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</si>
  <si>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</si>
  <si>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</si>
  <si>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</si>
  <si>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</si>
  <si>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</si>
  <si>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</si>
  <si>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</si>
  <si>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</si>
  <si>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</si>
  <si>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</si>
  <si>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</si>
  <si>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</si>
  <si>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</si>
  <si>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</si>
  <si>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</si>
  <si>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</si>
  <si>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</si>
  <si>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</si>
  <si>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</si>
  <si>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</si>
  <si>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</si>
  <si>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</si>
  <si>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</si>
  <si>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</si>
  <si>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</si>
  <si>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</si>
  <si>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</si>
  <si>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</si>
  <si>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marzo de 2019 (b)</t>
  </si>
  <si>
    <t>Del 1 de enero al 30 de marzo de 2019 (b)</t>
  </si>
  <si>
    <t>Sistema Para el Desarrollo Integral de La Familia del Municipio de Cd. Manuel Doblado, Gto</t>
  </si>
  <si>
    <t>Central</t>
  </si>
  <si>
    <t>Preverp</t>
  </si>
  <si>
    <t>Rehabilitacion</t>
  </si>
  <si>
    <t>Mi hogar con valores</t>
  </si>
  <si>
    <t>Legal</t>
  </si>
  <si>
    <t>Alimentario</t>
  </si>
  <si>
    <t>Centro Gerontologico</t>
  </si>
  <si>
    <t>CADI</t>
  </si>
  <si>
    <t>CAIC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</si>
</sst>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821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784</v>
      </c>
      <c r="C3" s="152" t="s">
        <v>3296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787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788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785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40" workbookViewId="0">
      <selection activeCell="B65" sqref="B65:D6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534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7173400</v>
      </c>
      <c r="C8" s="40">
        <f t="shared" ref="C8:D8" si="0">SUM(C9:C11)</f>
        <v>2155591.7799999998</v>
      </c>
      <c r="D8" s="40">
        <f t="shared" si="0"/>
        <v>2155591.7799999998</v>
      </c>
    </row>
    <row r="9" spans="1:11" x14ac:dyDescent="0.25">
      <c r="A9" s="53" t="s">
        <v>169</v>
      </c>
      <c r="B9" s="23">
        <v>7173400</v>
      </c>
      <c r="C9" s="23">
        <v>2155591.7799999998</v>
      </c>
      <c r="D9" s="23">
        <v>2155591.7799999998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7173400</v>
      </c>
      <c r="C13" s="40">
        <f t="shared" ref="C13:D13" si="2">C14+C15</f>
        <v>2112197.16</v>
      </c>
      <c r="D13" s="40">
        <f t="shared" si="2"/>
        <v>2112197.16</v>
      </c>
    </row>
    <row r="14" spans="1:11" x14ac:dyDescent="0.25">
      <c r="A14" s="53" t="s">
        <v>172</v>
      </c>
      <c r="B14" s="23">
        <v>7173400</v>
      </c>
      <c r="C14" s="23">
        <v>2112197.16</v>
      </c>
      <c r="D14" s="23">
        <v>2112197.16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43394.619999999646</v>
      </c>
      <c r="D21" s="40">
        <f t="shared" si="4"/>
        <v>43394.619999999646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43394.619999999646</v>
      </c>
      <c r="D23" s="40">
        <f t="shared" si="5"/>
        <v>43394.619999999646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43394.619999999646</v>
      </c>
      <c r="D25" s="40">
        <f>D23-D17</f>
        <v>43394.619999999646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25" x14ac:dyDescent="0.45">
      <c r="A30" s="53" t="s">
        <v>187</v>
      </c>
      <c r="B30" s="60"/>
      <c r="C30" s="60"/>
      <c r="D30" s="60"/>
    </row>
    <row r="31" spans="1:4" ht="14.25" x14ac:dyDescent="0.45">
      <c r="A31" s="53" t="s">
        <v>188</v>
      </c>
      <c r="B31" s="60"/>
      <c r="C31" s="60"/>
      <c r="D31" s="60"/>
    </row>
    <row r="32" spans="1:4" ht="14.25" x14ac:dyDescent="0.45">
      <c r="A32" s="54"/>
      <c r="B32" s="54"/>
      <c r="C32" s="54"/>
      <c r="D32" s="54"/>
    </row>
    <row r="33" spans="1:4" ht="14.25" x14ac:dyDescent="0.45">
      <c r="A33" s="55" t="s">
        <v>189</v>
      </c>
      <c r="B33" s="61">
        <f>B25+B29</f>
        <v>0</v>
      </c>
      <c r="C33" s="61">
        <f t="shared" ref="C33:D33" si="8">C25+C29</f>
        <v>43394.619999999646</v>
      </c>
      <c r="D33" s="61">
        <f t="shared" si="8"/>
        <v>43394.619999999646</v>
      </c>
    </row>
    <row r="34" spans="1:4" ht="14.25" x14ac:dyDescent="0.4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7173400</v>
      </c>
      <c r="C48" s="124">
        <f>C9</f>
        <v>2155591.7799999998</v>
      </c>
      <c r="D48" s="124">
        <f t="shared" ref="D48" si="12">D9</f>
        <v>2155591.7799999998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7173400</v>
      </c>
      <c r="C53" s="60">
        <f t="shared" ref="C53:D53" si="14">C14</f>
        <v>2112197.16</v>
      </c>
      <c r="D53" s="60">
        <f t="shared" si="14"/>
        <v>2112197.16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43394.619999999646</v>
      </c>
      <c r="D57" s="61">
        <f t="shared" ref="D57" si="16">D48+D49-D53+D55</f>
        <v>43394.619999999646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43394.619999999646</v>
      </c>
      <c r="D59" s="61">
        <f t="shared" si="17"/>
        <v>43394.619999999646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7173400</v>
      </c>
      <c r="Q2" s="18">
        <f>'Formato 4'!C8</f>
        <v>2155591.7799999998</v>
      </c>
      <c r="R2" s="18">
        <f>'Formato 4'!D8</f>
        <v>2155591.7799999998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7173400</v>
      </c>
      <c r="Q3" s="18">
        <f>'Formato 4'!C9</f>
        <v>2155591.7799999998</v>
      </c>
      <c r="R3" s="18">
        <f>'Formato 4'!D9</f>
        <v>2155591.7799999998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7173400</v>
      </c>
      <c r="Q6" s="18">
        <f>'Formato 4'!C13</f>
        <v>2112197.16</v>
      </c>
      <c r="R6" s="18">
        <f>'Formato 4'!D13</f>
        <v>2112197.16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7173400</v>
      </c>
      <c r="Q7" s="18">
        <f>'Formato 4'!C14</f>
        <v>2112197.16</v>
      </c>
      <c r="R7" s="18">
        <f>'Formato 4'!D14</f>
        <v>2112197.16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43394.619999999646</v>
      </c>
      <c r="R12" s="18">
        <f>'Formato 4'!D21</f>
        <v>43394.619999999646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43394.619999999646</v>
      </c>
      <c r="R13" s="18">
        <f>'Formato 4'!D23</f>
        <v>43394.619999999646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43394.619999999646</v>
      </c>
      <c r="R14" s="18">
        <f>'Formato 4'!D25</f>
        <v>43394.619999999646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0</v>
      </c>
      <c r="Q18">
        <f>'Formato 4'!C33</f>
        <v>43394.619999999646</v>
      </c>
      <c r="R18">
        <f>'Formato 4'!D33</f>
        <v>43394.619999999646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7173400</v>
      </c>
      <c r="Q26">
        <f>'Formato 4'!C48</f>
        <v>2155591.7799999998</v>
      </c>
      <c r="R26">
        <f>'Formato 4'!D48</f>
        <v>2155591.7799999998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7173400</v>
      </c>
      <c r="Q30">
        <f>'Formato 4'!C53</f>
        <v>2112197.16</v>
      </c>
      <c r="R30">
        <f>'Formato 4'!D53</f>
        <v>2112197.16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16" zoomScale="85" zoomScaleNormal="85" workbookViewId="0">
      <selection activeCell="B73" sqref="B73:G7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ht="14.25" x14ac:dyDescent="0.45">
      <c r="A12" s="53" t="s">
        <v>219</v>
      </c>
      <c r="B12" s="60">
        <v>135000</v>
      </c>
      <c r="C12" s="60">
        <v>0</v>
      </c>
      <c r="D12" s="60">
        <v>135000</v>
      </c>
      <c r="E12" s="60">
        <v>58486.400000000001</v>
      </c>
      <c r="F12" s="60">
        <v>58486.400000000001</v>
      </c>
      <c r="G12" s="60">
        <f>E12-D12</f>
        <v>-76513.600000000006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8" ht="14.25" x14ac:dyDescent="0.45">
      <c r="A15" s="53" t="s">
        <v>222</v>
      </c>
      <c r="B15" s="60">
        <v>286200</v>
      </c>
      <c r="C15" s="60">
        <v>0</v>
      </c>
      <c r="D15" s="60">
        <v>286200</v>
      </c>
      <c r="E15" s="60">
        <v>68540.08</v>
      </c>
      <c r="F15" s="60">
        <v>68540.08</v>
      </c>
      <c r="G15" s="60">
        <f>E15-D15</f>
        <v>-217659.91999999998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8" ht="14.25" x14ac:dyDescent="0.45">
      <c r="A34" s="53" t="s">
        <v>240</v>
      </c>
      <c r="B34" s="60">
        <v>6600000</v>
      </c>
      <c r="C34" s="60">
        <v>0</v>
      </c>
      <c r="D34" s="60">
        <v>6600000</v>
      </c>
      <c r="E34" s="60">
        <v>1914631.15</v>
      </c>
      <c r="F34" s="60">
        <v>1914631.15</v>
      </c>
      <c r="G34" s="60">
        <f t="shared" ref="G34" si="2">F34-B34</f>
        <v>-4685368.8499999996</v>
      </c>
    </row>
    <row r="35" spans="1:8" ht="14.25" x14ac:dyDescent="0.45">
      <c r="A35" s="53" t="s">
        <v>241</v>
      </c>
      <c r="B35" s="60">
        <f>B36</f>
        <v>100200</v>
      </c>
      <c r="C35" s="60">
        <f t="shared" ref="C35:F35" si="3">C36</f>
        <v>0</v>
      </c>
      <c r="D35" s="60">
        <f t="shared" si="3"/>
        <v>100200</v>
      </c>
      <c r="E35" s="60">
        <f t="shared" si="3"/>
        <v>111929.47</v>
      </c>
      <c r="F35" s="60">
        <f t="shared" si="3"/>
        <v>111929.47</v>
      </c>
      <c r="G35" s="60">
        <f>G36</f>
        <v>11729.470000000001</v>
      </c>
    </row>
    <row r="36" spans="1:8" ht="14.25" x14ac:dyDescent="0.45">
      <c r="A36" s="63" t="s">
        <v>242</v>
      </c>
      <c r="B36" s="60">
        <v>100200</v>
      </c>
      <c r="C36" s="60">
        <v>0</v>
      </c>
      <c r="D36" s="60">
        <v>100200</v>
      </c>
      <c r="E36" s="60">
        <v>111929.47</v>
      </c>
      <c r="F36" s="60">
        <v>111929.47</v>
      </c>
      <c r="G36" s="60">
        <f>E36-D36</f>
        <v>11729.470000000001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4">C38+C39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</row>
    <row r="38" spans="1:8" ht="14.25" x14ac:dyDescent="0.4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7121400</v>
      </c>
      <c r="C41" s="61">
        <f t="shared" ref="C41:E41" si="5">SUM(C9,C10,C11,C12,C13,C14,C15,C16,C28,C34,C35,C37)</f>
        <v>0</v>
      </c>
      <c r="D41" s="61">
        <f t="shared" si="5"/>
        <v>7121400</v>
      </c>
      <c r="E41" s="61">
        <f t="shared" si="5"/>
        <v>2153587.1</v>
      </c>
      <c r="F41" s="61">
        <f>SUM(F9,F10,F11,F12,F13,F14,F15,F16,F28,F34,F35,F37)</f>
        <v>2153587.1</v>
      </c>
      <c r="G41" s="61">
        <f>SUM(G9,G10,G11,G12,G13,G14,G15,G16,G28,G34,G35,G37)</f>
        <v>-4967812.8999999994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ht="14.25" x14ac:dyDescent="0.4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6">SUM(C46:C53)</f>
        <v>0</v>
      </c>
      <c r="D45" s="60">
        <f t="shared" si="6"/>
        <v>0</v>
      </c>
      <c r="E45" s="60">
        <f t="shared" si="6"/>
        <v>0</v>
      </c>
      <c r="F45" s="60">
        <f t="shared" si="6"/>
        <v>0</v>
      </c>
      <c r="G45" s="60">
        <f t="shared" si="6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</row>
    <row r="54" spans="1:7" x14ac:dyDescent="0.25">
      <c r="A54" s="53" t="s">
        <v>257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52000</v>
      </c>
      <c r="C67" s="61">
        <f t="shared" ref="C67:G67" si="9">C68</f>
        <v>0</v>
      </c>
      <c r="D67" s="61">
        <f t="shared" si="9"/>
        <v>52000</v>
      </c>
      <c r="E67" s="61">
        <f t="shared" si="9"/>
        <v>2004.68</v>
      </c>
      <c r="F67" s="61">
        <f t="shared" si="9"/>
        <v>2004.68</v>
      </c>
      <c r="G67" s="61">
        <f t="shared" si="9"/>
        <v>-49995.32</v>
      </c>
    </row>
    <row r="68" spans="1:7" x14ac:dyDescent="0.25">
      <c r="A68" s="53" t="s">
        <v>269</v>
      </c>
      <c r="B68" s="60">
        <v>52000</v>
      </c>
      <c r="C68" s="60">
        <v>0</v>
      </c>
      <c r="D68" s="60">
        <v>52000</v>
      </c>
      <c r="E68" s="60">
        <v>2004.68</v>
      </c>
      <c r="F68" s="60">
        <v>2004.68</v>
      </c>
      <c r="G68" s="60">
        <f>E68-D68</f>
        <v>-49995.32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7173400</v>
      </c>
      <c r="C70" s="61">
        <f t="shared" ref="C70:G70" si="10">C41+C65+C67</f>
        <v>0</v>
      </c>
      <c r="D70" s="61">
        <f t="shared" si="10"/>
        <v>7173400</v>
      </c>
      <c r="E70" s="61">
        <f t="shared" si="10"/>
        <v>2155591.7800000003</v>
      </c>
      <c r="F70" s="61">
        <f t="shared" si="10"/>
        <v>2155591.7800000003</v>
      </c>
      <c r="G70" s="61">
        <f t="shared" si="10"/>
        <v>-5017808.22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135000</v>
      </c>
      <c r="Q6" s="18">
        <f>'Formato 5'!C12</f>
        <v>0</v>
      </c>
      <c r="R6" s="18">
        <f>'Formato 5'!D12</f>
        <v>135000</v>
      </c>
      <c r="S6" s="18">
        <f>'Formato 5'!E12</f>
        <v>58486.400000000001</v>
      </c>
      <c r="T6" s="18">
        <f>'Formato 5'!F12</f>
        <v>58486.400000000001</v>
      </c>
      <c r="U6" s="18">
        <f>'Formato 5'!G12</f>
        <v>-76513.600000000006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286200</v>
      </c>
      <c r="Q9" s="18">
        <f>'Formato 5'!C15</f>
        <v>0</v>
      </c>
      <c r="R9" s="18">
        <f>'Formato 5'!D15</f>
        <v>286200</v>
      </c>
      <c r="S9" s="18">
        <f>'Formato 5'!E15</f>
        <v>68540.08</v>
      </c>
      <c r="T9" s="18">
        <f>'Formato 5'!F15</f>
        <v>68540.08</v>
      </c>
      <c r="U9" s="18">
        <f>'Formato 5'!G15</f>
        <v>-217659.91999999998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6600000</v>
      </c>
      <c r="Q28" s="18">
        <f>'Formato 5'!C34</f>
        <v>0</v>
      </c>
      <c r="R28" s="18">
        <f>'Formato 5'!D34</f>
        <v>6600000</v>
      </c>
      <c r="S28" s="18">
        <f>'Formato 5'!E34</f>
        <v>1914631.15</v>
      </c>
      <c r="T28" s="18">
        <f>'Formato 5'!F34</f>
        <v>1914631.15</v>
      </c>
      <c r="U28" s="18">
        <f>'Formato 5'!G34</f>
        <v>-4685368.8499999996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100200</v>
      </c>
      <c r="Q29" s="18">
        <f>'Formato 5'!C35</f>
        <v>0</v>
      </c>
      <c r="R29" s="18">
        <f>'Formato 5'!D35</f>
        <v>100200</v>
      </c>
      <c r="S29" s="18">
        <f>'Formato 5'!E35</f>
        <v>111929.47</v>
      </c>
      <c r="T29" s="18">
        <f>'Formato 5'!F35</f>
        <v>111929.47</v>
      </c>
      <c r="U29" s="18">
        <f>'Formato 5'!G35</f>
        <v>11729.470000000001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100200</v>
      </c>
      <c r="Q30" s="18">
        <f>'Formato 5'!C36</f>
        <v>0</v>
      </c>
      <c r="R30" s="18">
        <f>'Formato 5'!D36</f>
        <v>100200</v>
      </c>
      <c r="S30" s="18">
        <f>'Formato 5'!E36</f>
        <v>111929.47</v>
      </c>
      <c r="T30" s="18">
        <f>'Formato 5'!F36</f>
        <v>111929.47</v>
      </c>
      <c r="U30" s="18">
        <f>'Formato 5'!G36</f>
        <v>11729.470000000001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7121400</v>
      </c>
      <c r="Q34">
        <f>'Formato 5'!C41</f>
        <v>0</v>
      </c>
      <c r="R34">
        <f>'Formato 5'!D41</f>
        <v>7121400</v>
      </c>
      <c r="S34">
        <f>'Formato 5'!E41</f>
        <v>2153587.1</v>
      </c>
      <c r="T34">
        <f>'Formato 5'!F41</f>
        <v>2153587.1</v>
      </c>
      <c r="U34">
        <f>'Formato 5'!G41</f>
        <v>-4967812.8999999994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52000</v>
      </c>
      <c r="Q57">
        <f>'Formato 5'!C67</f>
        <v>0</v>
      </c>
      <c r="R57">
        <f>'Formato 5'!D67</f>
        <v>52000</v>
      </c>
      <c r="S57">
        <f>'Formato 5'!E67</f>
        <v>2004.68</v>
      </c>
      <c r="T57">
        <f>'Formato 5'!F67</f>
        <v>2004.68</v>
      </c>
      <c r="U57">
        <f>'Formato 5'!G67</f>
        <v>-49995.32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52000</v>
      </c>
      <c r="Q58">
        <f>'Formato 5'!C68</f>
        <v>0</v>
      </c>
      <c r="R58">
        <f>'Formato 5'!D68</f>
        <v>52000</v>
      </c>
      <c r="S58">
        <f>'Formato 5'!E68</f>
        <v>2004.68</v>
      </c>
      <c r="T58">
        <f>'Formato 5'!F68</f>
        <v>2004.68</v>
      </c>
      <c r="U58">
        <f>'Formato 5'!G68</f>
        <v>-49995.32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58" zoomScale="85" zoomScaleNormal="85" zoomScalePageLayoutView="90" workbookViewId="0">
      <selection activeCell="E145" sqref="E145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3277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Sistema Para el Desarrollo Integral de La Familia del Municipio de Cd. Manuel Doblado, Gto,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7173400</v>
      </c>
      <c r="C9" s="79">
        <f t="shared" ref="C9:G9" si="0">SUM(C10,C18,C28,C38,C48,C58,C62,C71,C75)</f>
        <v>0</v>
      </c>
      <c r="D9" s="79">
        <f t="shared" si="0"/>
        <v>7173400</v>
      </c>
      <c r="E9" s="79">
        <f t="shared" si="0"/>
        <v>2112197.16</v>
      </c>
      <c r="F9" s="79">
        <f t="shared" si="0"/>
        <v>2112197.16</v>
      </c>
      <c r="G9" s="79">
        <f t="shared" si="0"/>
        <v>4800378.84</v>
      </c>
    </row>
    <row r="10" spans="1:7" ht="14.25" x14ac:dyDescent="0.45">
      <c r="A10" s="83" t="s">
        <v>286</v>
      </c>
      <c r="B10" s="80">
        <f>SUM(B11:B17)</f>
        <v>5898284.2300000004</v>
      </c>
      <c r="C10" s="80">
        <f t="shared" ref="C10:F10" si="1">SUM(C11:C17)</f>
        <v>0</v>
      </c>
      <c r="D10" s="80">
        <f t="shared" si="1"/>
        <v>5898284.2300000004</v>
      </c>
      <c r="E10" s="80">
        <f t="shared" si="1"/>
        <v>1742257.02</v>
      </c>
      <c r="F10" s="80">
        <f t="shared" si="1"/>
        <v>1742257.02</v>
      </c>
      <c r="G10" s="80">
        <f>SUM(G11:G17)</f>
        <v>4156027.21</v>
      </c>
    </row>
    <row r="11" spans="1:7" x14ac:dyDescent="0.25">
      <c r="A11" s="84" t="s">
        <v>287</v>
      </c>
      <c r="B11" s="80">
        <v>4597627.1399999997</v>
      </c>
      <c r="C11" s="80">
        <v>0</v>
      </c>
      <c r="D11" s="80">
        <v>4597627.1399999997</v>
      </c>
      <c r="E11" s="80">
        <v>1205065.51</v>
      </c>
      <c r="F11" s="80">
        <v>1205065.51</v>
      </c>
      <c r="G11" s="80">
        <f>D11-E11</f>
        <v>3392561.63</v>
      </c>
    </row>
    <row r="12" spans="1:7" x14ac:dyDescent="0.25">
      <c r="A12" s="84" t="s">
        <v>288</v>
      </c>
      <c r="B12" s="80">
        <v>200000</v>
      </c>
      <c r="C12" s="80">
        <v>0</v>
      </c>
      <c r="D12" s="80">
        <v>200000</v>
      </c>
      <c r="E12" s="80">
        <v>0</v>
      </c>
      <c r="F12" s="80">
        <v>0</v>
      </c>
      <c r="G12" s="80">
        <f t="shared" ref="G12:G17" si="2">D12-E12</f>
        <v>200000</v>
      </c>
    </row>
    <row r="13" spans="1:7" ht="14.25" x14ac:dyDescent="0.45">
      <c r="A13" s="84" t="s">
        <v>289</v>
      </c>
      <c r="B13" s="80">
        <v>128653.48</v>
      </c>
      <c r="C13" s="80">
        <v>0</v>
      </c>
      <c r="D13" s="80">
        <v>128653.48</v>
      </c>
      <c r="E13" s="80">
        <v>120013.67</v>
      </c>
      <c r="F13" s="80">
        <v>120013.67</v>
      </c>
      <c r="G13" s="80">
        <f t="shared" si="2"/>
        <v>8639.8099999999977</v>
      </c>
    </row>
    <row r="14" spans="1:7" ht="14.25" x14ac:dyDescent="0.45">
      <c r="A14" s="84" t="s">
        <v>290</v>
      </c>
      <c r="B14" s="80">
        <v>235000</v>
      </c>
      <c r="C14" s="80">
        <v>0</v>
      </c>
      <c r="D14" s="80">
        <v>235000</v>
      </c>
      <c r="E14" s="80">
        <v>44416.27</v>
      </c>
      <c r="F14" s="80">
        <v>44416.27</v>
      </c>
      <c r="G14" s="80">
        <f t="shared" si="2"/>
        <v>190583.73</v>
      </c>
    </row>
    <row r="15" spans="1:7" x14ac:dyDescent="0.25">
      <c r="A15" s="84" t="s">
        <v>291</v>
      </c>
      <c r="B15" s="80">
        <v>737003.61</v>
      </c>
      <c r="C15" s="80">
        <v>0</v>
      </c>
      <c r="D15" s="80">
        <v>737003.61</v>
      </c>
      <c r="E15" s="80">
        <v>372761.57</v>
      </c>
      <c r="F15" s="80">
        <v>372761.57</v>
      </c>
      <c r="G15" s="80">
        <f t="shared" si="2"/>
        <v>364242.04</v>
      </c>
    </row>
    <row r="16" spans="1:7" ht="14.25" x14ac:dyDescent="0.4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473000</v>
      </c>
      <c r="C18" s="80">
        <f t="shared" ref="C18:F18" si="3">SUM(C19:C27)</f>
        <v>0</v>
      </c>
      <c r="D18" s="80">
        <f t="shared" si="3"/>
        <v>473000</v>
      </c>
      <c r="E18" s="80">
        <f t="shared" si="3"/>
        <v>151717.18</v>
      </c>
      <c r="F18" s="80">
        <f t="shared" si="3"/>
        <v>151717.18</v>
      </c>
      <c r="G18" s="80">
        <f>SUM(G19:G27)</f>
        <v>321282.82</v>
      </c>
    </row>
    <row r="19" spans="1:7" x14ac:dyDescent="0.25">
      <c r="A19" s="84" t="s">
        <v>295</v>
      </c>
      <c r="B19" s="80">
        <v>50000</v>
      </c>
      <c r="C19" s="80">
        <v>0</v>
      </c>
      <c r="D19" s="80">
        <v>50000</v>
      </c>
      <c r="E19" s="80">
        <v>22455.87</v>
      </c>
      <c r="F19" s="80">
        <v>22455.87</v>
      </c>
      <c r="G19" s="80">
        <f>D19-E19</f>
        <v>27544.13</v>
      </c>
    </row>
    <row r="20" spans="1:7" ht="14.25" x14ac:dyDescent="0.45">
      <c r="A20" s="84" t="s">
        <v>296</v>
      </c>
      <c r="B20" s="80">
        <v>48000</v>
      </c>
      <c r="C20" s="80">
        <v>0</v>
      </c>
      <c r="D20" s="80">
        <v>48000</v>
      </c>
      <c r="E20" s="80">
        <v>16715.61</v>
      </c>
      <c r="F20" s="80">
        <v>16715.61</v>
      </c>
      <c r="G20" s="80">
        <f t="shared" ref="G20:G27" si="4">D20-E20</f>
        <v>31284.39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102000</v>
      </c>
      <c r="C22" s="80">
        <v>0</v>
      </c>
      <c r="D22" s="80">
        <v>102000</v>
      </c>
      <c r="E22" s="80">
        <v>8501</v>
      </c>
      <c r="F22" s="80">
        <v>8501</v>
      </c>
      <c r="G22" s="80">
        <f t="shared" si="4"/>
        <v>93499</v>
      </c>
    </row>
    <row r="23" spans="1:7" x14ac:dyDescent="0.25">
      <c r="A23" s="84" t="s">
        <v>299</v>
      </c>
      <c r="B23" s="80">
        <v>7000</v>
      </c>
      <c r="C23" s="80">
        <v>0</v>
      </c>
      <c r="D23" s="80">
        <v>7000</v>
      </c>
      <c r="E23" s="80">
        <v>901.43</v>
      </c>
      <c r="F23" s="80">
        <v>901.43</v>
      </c>
      <c r="G23" s="80">
        <f t="shared" si="4"/>
        <v>6098.57</v>
      </c>
    </row>
    <row r="24" spans="1:7" ht="14.25" x14ac:dyDescent="0.45">
      <c r="A24" s="84" t="s">
        <v>300</v>
      </c>
      <c r="B24" s="80">
        <v>205000</v>
      </c>
      <c r="C24" s="80">
        <v>0</v>
      </c>
      <c r="D24" s="80">
        <v>205000</v>
      </c>
      <c r="E24" s="80">
        <v>74232.25</v>
      </c>
      <c r="F24" s="80">
        <v>74232.25</v>
      </c>
      <c r="G24" s="80">
        <f t="shared" si="4"/>
        <v>130767.75</v>
      </c>
    </row>
    <row r="25" spans="1:7" x14ac:dyDescent="0.25">
      <c r="A25" s="84" t="s">
        <v>301</v>
      </c>
      <c r="B25" s="80">
        <v>9000</v>
      </c>
      <c r="C25" s="80">
        <v>0</v>
      </c>
      <c r="D25" s="80">
        <v>9000</v>
      </c>
      <c r="E25" s="80">
        <v>0</v>
      </c>
      <c r="F25" s="80">
        <v>0</v>
      </c>
      <c r="G25" s="80">
        <f t="shared" si="4"/>
        <v>9000</v>
      </c>
    </row>
    <row r="26" spans="1:7" ht="14.25" x14ac:dyDescent="0.4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ht="14.25" x14ac:dyDescent="0.45">
      <c r="A27" s="84" t="s">
        <v>303</v>
      </c>
      <c r="B27" s="80">
        <v>52000</v>
      </c>
      <c r="C27" s="80">
        <v>0</v>
      </c>
      <c r="D27" s="80">
        <v>52000</v>
      </c>
      <c r="E27" s="80">
        <v>28911.02</v>
      </c>
      <c r="F27" s="80">
        <v>28911.02</v>
      </c>
      <c r="G27" s="80">
        <f t="shared" si="4"/>
        <v>23088.98</v>
      </c>
    </row>
    <row r="28" spans="1:7" ht="14.25" x14ac:dyDescent="0.45">
      <c r="A28" s="83" t="s">
        <v>304</v>
      </c>
      <c r="B28" s="80">
        <f>SUM(B29:B37)</f>
        <v>512791.77</v>
      </c>
      <c r="C28" s="80">
        <f t="shared" ref="C28:G28" si="5">SUM(C29:C37)</f>
        <v>0</v>
      </c>
      <c r="D28" s="80">
        <f t="shared" si="5"/>
        <v>512791.77</v>
      </c>
      <c r="E28" s="80">
        <f t="shared" si="5"/>
        <v>204168.51</v>
      </c>
      <c r="F28" s="80">
        <f t="shared" si="5"/>
        <v>204168.51</v>
      </c>
      <c r="G28" s="80">
        <f t="shared" si="5"/>
        <v>308623.26</v>
      </c>
    </row>
    <row r="29" spans="1:7" x14ac:dyDescent="0.25">
      <c r="A29" s="84" t="s">
        <v>305</v>
      </c>
      <c r="B29" s="80">
        <v>72991.460000000006</v>
      </c>
      <c r="C29" s="80">
        <v>0</v>
      </c>
      <c r="D29" s="80">
        <v>72991.460000000006</v>
      </c>
      <c r="E29" s="80">
        <v>35882.800000000003</v>
      </c>
      <c r="F29" s="80">
        <v>35882.800000000003</v>
      </c>
      <c r="G29" s="80">
        <f>D29-E29</f>
        <v>37108.660000000003</v>
      </c>
    </row>
    <row r="30" spans="1:7" x14ac:dyDescent="0.25">
      <c r="A30" s="84" t="s">
        <v>306</v>
      </c>
      <c r="B30" s="80">
        <v>48000</v>
      </c>
      <c r="C30" s="80">
        <v>0</v>
      </c>
      <c r="D30" s="80">
        <v>48000</v>
      </c>
      <c r="E30" s="80">
        <v>14500</v>
      </c>
      <c r="F30" s="80">
        <v>14500</v>
      </c>
      <c r="G30" s="80">
        <f t="shared" ref="G30:G37" si="6">D30-E30</f>
        <v>33500</v>
      </c>
    </row>
    <row r="31" spans="1:7" x14ac:dyDescent="0.25">
      <c r="A31" s="84" t="s">
        <v>307</v>
      </c>
      <c r="B31" s="80">
        <v>0</v>
      </c>
      <c r="C31" s="80">
        <v>0</v>
      </c>
      <c r="D31" s="80">
        <v>0</v>
      </c>
      <c r="E31" s="80">
        <v>34903.24</v>
      </c>
      <c r="F31" s="80">
        <v>34903.24</v>
      </c>
      <c r="G31" s="80">
        <f t="shared" si="6"/>
        <v>-34903.24</v>
      </c>
    </row>
    <row r="32" spans="1:7" x14ac:dyDescent="0.25">
      <c r="A32" s="84" t="s">
        <v>308</v>
      </c>
      <c r="B32" s="80">
        <v>34327.75</v>
      </c>
      <c r="C32" s="80">
        <v>0</v>
      </c>
      <c r="D32" s="80">
        <v>34327.75</v>
      </c>
      <c r="E32" s="80">
        <v>2296.8000000000002</v>
      </c>
      <c r="F32" s="80">
        <v>2296.8000000000002</v>
      </c>
      <c r="G32" s="80">
        <f t="shared" si="6"/>
        <v>32030.95</v>
      </c>
    </row>
    <row r="33" spans="1:7" x14ac:dyDescent="0.25">
      <c r="A33" s="84" t="s">
        <v>309</v>
      </c>
      <c r="B33" s="80">
        <v>52800</v>
      </c>
      <c r="C33" s="80">
        <v>0</v>
      </c>
      <c r="D33" s="80">
        <v>52800</v>
      </c>
      <c r="E33" s="80">
        <v>39623.980000000003</v>
      </c>
      <c r="F33" s="80">
        <v>39623.980000000003</v>
      </c>
      <c r="G33" s="80">
        <f t="shared" si="6"/>
        <v>13176.019999999997</v>
      </c>
    </row>
    <row r="34" spans="1:7" x14ac:dyDescent="0.25">
      <c r="A34" s="84" t="s">
        <v>310</v>
      </c>
      <c r="B34" s="80">
        <v>15000</v>
      </c>
      <c r="C34" s="80">
        <v>0</v>
      </c>
      <c r="D34" s="80">
        <v>15000</v>
      </c>
      <c r="E34" s="80">
        <v>0</v>
      </c>
      <c r="F34" s="80">
        <v>0</v>
      </c>
      <c r="G34" s="80">
        <f t="shared" si="6"/>
        <v>15000</v>
      </c>
    </row>
    <row r="35" spans="1:7" x14ac:dyDescent="0.25">
      <c r="A35" s="84" t="s">
        <v>311</v>
      </c>
      <c r="B35" s="80">
        <v>9500</v>
      </c>
      <c r="C35" s="80">
        <v>0</v>
      </c>
      <c r="D35" s="80">
        <v>9500</v>
      </c>
      <c r="E35" s="80">
        <v>205</v>
      </c>
      <c r="F35" s="80">
        <v>205</v>
      </c>
      <c r="G35" s="80">
        <f t="shared" si="6"/>
        <v>9295</v>
      </c>
    </row>
    <row r="36" spans="1:7" x14ac:dyDescent="0.25">
      <c r="A36" s="84" t="s">
        <v>312</v>
      </c>
      <c r="B36" s="80">
        <v>189000</v>
      </c>
      <c r="C36" s="80">
        <v>0</v>
      </c>
      <c r="D36" s="80">
        <v>189000</v>
      </c>
      <c r="E36" s="80">
        <v>63395.69</v>
      </c>
      <c r="F36" s="80">
        <v>63395.69</v>
      </c>
      <c r="G36" s="80">
        <f t="shared" si="6"/>
        <v>125604.31</v>
      </c>
    </row>
    <row r="37" spans="1:7" x14ac:dyDescent="0.25">
      <c r="A37" s="84" t="s">
        <v>313</v>
      </c>
      <c r="B37" s="80">
        <v>91172.56</v>
      </c>
      <c r="C37" s="80">
        <v>0</v>
      </c>
      <c r="D37" s="80">
        <v>91172.56</v>
      </c>
      <c r="E37" s="80">
        <v>13361</v>
      </c>
      <c r="F37" s="80">
        <v>13361</v>
      </c>
      <c r="G37" s="80">
        <f t="shared" si="6"/>
        <v>77811.56</v>
      </c>
    </row>
    <row r="38" spans="1:7" x14ac:dyDescent="0.25">
      <c r="A38" s="83" t="s">
        <v>314</v>
      </c>
      <c r="B38" s="80">
        <f>SUM(B39:B47)</f>
        <v>15000</v>
      </c>
      <c r="C38" s="80">
        <f t="shared" ref="C38:G38" si="7">SUM(C39:C47)</f>
        <v>0</v>
      </c>
      <c r="D38" s="80">
        <f t="shared" si="7"/>
        <v>15000</v>
      </c>
      <c r="E38" s="80">
        <f t="shared" si="7"/>
        <v>3573.45</v>
      </c>
      <c r="F38" s="80">
        <f t="shared" si="7"/>
        <v>3573.45</v>
      </c>
      <c r="G38" s="80">
        <f t="shared" si="7"/>
        <v>11426.55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25">
      <c r="A42" s="84" t="s">
        <v>318</v>
      </c>
      <c r="B42" s="80">
        <v>15000</v>
      </c>
      <c r="C42" s="80">
        <v>0</v>
      </c>
      <c r="D42" s="80">
        <v>15000</v>
      </c>
      <c r="E42" s="80">
        <v>3573.45</v>
      </c>
      <c r="F42" s="80">
        <v>3573.45</v>
      </c>
      <c r="G42" s="80">
        <f>D42-E42</f>
        <v>11426.55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25">
      <c r="A48" s="83" t="s">
        <v>324</v>
      </c>
      <c r="B48" s="80">
        <f>SUM(B49:B57)</f>
        <v>18500</v>
      </c>
      <c r="C48" s="80">
        <f t="shared" ref="C48:G48" si="8">SUM(C49:C57)</f>
        <v>0</v>
      </c>
      <c r="D48" s="80">
        <f t="shared" si="8"/>
        <v>18500</v>
      </c>
      <c r="E48" s="80">
        <f t="shared" si="8"/>
        <v>10481</v>
      </c>
      <c r="F48" s="80">
        <f t="shared" si="8"/>
        <v>10481</v>
      </c>
      <c r="G48" s="80">
        <f t="shared" si="8"/>
        <v>3019</v>
      </c>
    </row>
    <row r="49" spans="1:7" x14ac:dyDescent="0.25">
      <c r="A49" s="84" t="s">
        <v>325</v>
      </c>
      <c r="B49" s="80">
        <v>5000</v>
      </c>
      <c r="C49" s="80">
        <v>0</v>
      </c>
      <c r="D49" s="80">
        <v>5000</v>
      </c>
      <c r="E49" s="80">
        <v>0</v>
      </c>
      <c r="F49" s="80">
        <v>0</v>
      </c>
      <c r="G49" s="80"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</row>
    <row r="51" spans="1:7" x14ac:dyDescent="0.25">
      <c r="A51" s="84" t="s">
        <v>327</v>
      </c>
      <c r="B51" s="80">
        <v>13500</v>
      </c>
      <c r="C51" s="80">
        <v>0</v>
      </c>
      <c r="D51" s="80">
        <v>13500</v>
      </c>
      <c r="E51" s="80">
        <v>10481</v>
      </c>
      <c r="F51" s="80">
        <v>10481</v>
      </c>
      <c r="G51" s="80">
        <f>D51-E51</f>
        <v>3019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9">SUM(C59:C61)</f>
        <v>0</v>
      </c>
      <c r="D58" s="80">
        <f t="shared" si="9"/>
        <v>0</v>
      </c>
      <c r="E58" s="80">
        <f t="shared" si="9"/>
        <v>0</v>
      </c>
      <c r="F58" s="80">
        <f t="shared" si="9"/>
        <v>0</v>
      </c>
      <c r="G58" s="80">
        <f t="shared" si="9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0">SUM(C63:C67,C69:C70)</f>
        <v>0</v>
      </c>
      <c r="D62" s="80">
        <f t="shared" si="10"/>
        <v>0</v>
      </c>
      <c r="E62" s="80">
        <f t="shared" si="10"/>
        <v>0</v>
      </c>
      <c r="F62" s="80">
        <f t="shared" si="10"/>
        <v>0</v>
      </c>
      <c r="G62" s="80">
        <f t="shared" si="10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</row>
    <row r="68" spans="1:7" x14ac:dyDescent="0.25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1">SUM(C72:C74)</f>
        <v>0</v>
      </c>
      <c r="D71" s="80">
        <f t="shared" si="11"/>
        <v>0</v>
      </c>
      <c r="E71" s="80">
        <v>0</v>
      </c>
      <c r="F71" s="80">
        <f t="shared" si="11"/>
        <v>0</v>
      </c>
      <c r="G71" s="80">
        <f t="shared" si="11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</row>
    <row r="75" spans="1:7" x14ac:dyDescent="0.25">
      <c r="A75" s="83" t="s">
        <v>351</v>
      </c>
      <c r="B75" s="80">
        <f>SUM(B76:B82)</f>
        <v>255824</v>
      </c>
      <c r="C75" s="80">
        <f t="shared" ref="C75:G75" si="12">SUM(C76:C82)</f>
        <v>0</v>
      </c>
      <c r="D75" s="80">
        <f t="shared" si="12"/>
        <v>255824</v>
      </c>
      <c r="E75" s="80">
        <f t="shared" si="12"/>
        <v>0</v>
      </c>
      <c r="F75" s="80">
        <f t="shared" si="12"/>
        <v>0</v>
      </c>
      <c r="G75" s="80">
        <f t="shared" si="12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</row>
    <row r="82" spans="1:7" x14ac:dyDescent="0.25">
      <c r="A82" s="84" t="s">
        <v>358</v>
      </c>
      <c r="B82" s="80">
        <v>255824</v>
      </c>
      <c r="C82" s="80">
        <v>0</v>
      </c>
      <c r="D82" s="80">
        <v>255824</v>
      </c>
      <c r="E82" s="80">
        <v>0</v>
      </c>
      <c r="F82" s="80">
        <v>0</v>
      </c>
      <c r="G82" s="80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3">SUM(C85,C93,C103,C113,C123,C133,C137,C146,C150)</f>
        <v>0</v>
      </c>
      <c r="D84" s="79">
        <f t="shared" si="13"/>
        <v>0</v>
      </c>
      <c r="E84" s="79">
        <f t="shared" si="13"/>
        <v>0</v>
      </c>
      <c r="F84" s="79">
        <f t="shared" si="13"/>
        <v>0</v>
      </c>
      <c r="G84" s="79">
        <f t="shared" si="13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4">SUM(C86:C92)</f>
        <v>0</v>
      </c>
      <c r="D85" s="80">
        <f t="shared" si="14"/>
        <v>0</v>
      </c>
      <c r="E85" s="80">
        <f t="shared" si="14"/>
        <v>0</v>
      </c>
      <c r="F85" s="80">
        <f t="shared" si="14"/>
        <v>0</v>
      </c>
      <c r="G85" s="80">
        <f t="shared" si="14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/>
    </row>
    <row r="87" spans="1:7" x14ac:dyDescent="0.25">
      <c r="A87" s="84" t="s">
        <v>288</v>
      </c>
      <c r="B87" s="80"/>
      <c r="C87" s="80"/>
      <c r="D87" s="80"/>
      <c r="E87" s="80"/>
      <c r="F87" s="80"/>
      <c r="G87" s="80"/>
    </row>
    <row r="88" spans="1:7" x14ac:dyDescent="0.25">
      <c r="A88" s="84" t="s">
        <v>289</v>
      </c>
      <c r="B88" s="80"/>
      <c r="C88" s="80"/>
      <c r="D88" s="80"/>
      <c r="E88" s="80"/>
      <c r="F88" s="80"/>
      <c r="G88" s="80"/>
    </row>
    <row r="89" spans="1:7" x14ac:dyDescent="0.25">
      <c r="A89" s="84" t="s">
        <v>290</v>
      </c>
      <c r="B89" s="80"/>
      <c r="C89" s="80"/>
      <c r="D89" s="80"/>
      <c r="E89" s="80"/>
      <c r="F89" s="80"/>
      <c r="G89" s="80"/>
    </row>
    <row r="90" spans="1:7" x14ac:dyDescent="0.25">
      <c r="A90" s="84" t="s">
        <v>291</v>
      </c>
      <c r="B90" s="80"/>
      <c r="C90" s="80"/>
      <c r="D90" s="80"/>
      <c r="E90" s="80"/>
      <c r="F90" s="80"/>
      <c r="G90" s="80"/>
    </row>
    <row r="91" spans="1:7" x14ac:dyDescent="0.25">
      <c r="A91" s="84" t="s">
        <v>292</v>
      </c>
      <c r="B91" s="80"/>
      <c r="C91" s="80"/>
      <c r="D91" s="80"/>
      <c r="E91" s="80"/>
      <c r="F91" s="80"/>
      <c r="G91" s="80"/>
    </row>
    <row r="92" spans="1:7" x14ac:dyDescent="0.25">
      <c r="A92" s="84" t="s">
        <v>293</v>
      </c>
      <c r="B92" s="80"/>
      <c r="C92" s="80"/>
      <c r="D92" s="80"/>
      <c r="E92" s="80"/>
      <c r="F92" s="80"/>
      <c r="G92" s="80"/>
    </row>
    <row r="93" spans="1:7" x14ac:dyDescent="0.25">
      <c r="A93" s="83" t="s">
        <v>294</v>
      </c>
      <c r="B93" s="80">
        <f>SUM(B94:B102)</f>
        <v>0</v>
      </c>
      <c r="C93" s="80">
        <f t="shared" ref="C93:G93" si="15">SUM(C94:C102)</f>
        <v>0</v>
      </c>
      <c r="D93" s="80">
        <f t="shared" si="15"/>
        <v>0</v>
      </c>
      <c r="E93" s="80">
        <f t="shared" si="15"/>
        <v>0</v>
      </c>
      <c r="F93" s="80">
        <f t="shared" si="15"/>
        <v>0</v>
      </c>
      <c r="G93" s="80">
        <f t="shared" si="15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/>
    </row>
    <row r="95" spans="1:7" x14ac:dyDescent="0.25">
      <c r="A95" s="84" t="s">
        <v>296</v>
      </c>
      <c r="B95" s="80"/>
      <c r="C95" s="80"/>
      <c r="D95" s="80"/>
      <c r="E95" s="80"/>
      <c r="F95" s="80"/>
      <c r="G95" s="80"/>
    </row>
    <row r="96" spans="1:7" x14ac:dyDescent="0.25">
      <c r="A96" s="84" t="s">
        <v>297</v>
      </c>
      <c r="B96" s="80"/>
      <c r="C96" s="80"/>
      <c r="D96" s="80"/>
      <c r="E96" s="80"/>
      <c r="F96" s="80"/>
      <c r="G96" s="80"/>
    </row>
    <row r="97" spans="1:7" x14ac:dyDescent="0.25">
      <c r="A97" s="84" t="s">
        <v>298</v>
      </c>
      <c r="B97" s="80"/>
      <c r="C97" s="80"/>
      <c r="D97" s="80"/>
      <c r="E97" s="80"/>
      <c r="F97" s="80"/>
      <c r="G97" s="80"/>
    </row>
    <row r="98" spans="1:7" x14ac:dyDescent="0.25">
      <c r="A98" s="42" t="s">
        <v>299</v>
      </c>
      <c r="B98" s="80"/>
      <c r="C98" s="80"/>
      <c r="D98" s="80"/>
      <c r="E98" s="80"/>
      <c r="F98" s="80"/>
      <c r="G98" s="80"/>
    </row>
    <row r="99" spans="1:7" x14ac:dyDescent="0.25">
      <c r="A99" s="84" t="s">
        <v>300</v>
      </c>
      <c r="B99" s="80"/>
      <c r="C99" s="80"/>
      <c r="D99" s="80"/>
      <c r="E99" s="80"/>
      <c r="F99" s="80"/>
      <c r="G99" s="80"/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6">SUM(D104:D112)</f>
        <v>0</v>
      </c>
      <c r="E103" s="80">
        <f t="shared" si="16"/>
        <v>0</v>
      </c>
      <c r="F103" s="80">
        <f t="shared" si="16"/>
        <v>0</v>
      </c>
      <c r="G103" s="80">
        <f t="shared" si="16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7">SUM(C114:C122)</f>
        <v>0</v>
      </c>
      <c r="D113" s="80">
        <f t="shared" si="17"/>
        <v>0</v>
      </c>
      <c r="E113" s="80">
        <f t="shared" si="17"/>
        <v>0</v>
      </c>
      <c r="F113" s="80">
        <f t="shared" si="17"/>
        <v>0</v>
      </c>
      <c r="G113" s="80">
        <f t="shared" si="17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8">SUM(C124:C132)</f>
        <v>0</v>
      </c>
      <c r="D123" s="80">
        <f t="shared" si="18"/>
        <v>0</v>
      </c>
      <c r="E123" s="80">
        <f t="shared" si="18"/>
        <v>0</v>
      </c>
      <c r="F123" s="80">
        <f t="shared" si="18"/>
        <v>0</v>
      </c>
      <c r="G123" s="80">
        <f t="shared" si="1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9">SUM(C134:C136)</f>
        <v>0</v>
      </c>
      <c r="D133" s="80">
        <f t="shared" si="19"/>
        <v>0</v>
      </c>
      <c r="E133" s="80">
        <f t="shared" si="19"/>
        <v>0</v>
      </c>
      <c r="F133" s="80">
        <f t="shared" si="19"/>
        <v>0</v>
      </c>
      <c r="G133" s="80">
        <f t="shared" si="19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20">SUM(C138:C142,C144:C145)</f>
        <v>0</v>
      </c>
      <c r="D137" s="80">
        <f t="shared" si="20"/>
        <v>0</v>
      </c>
      <c r="E137" s="80">
        <f t="shared" si="20"/>
        <v>0</v>
      </c>
      <c r="F137" s="80">
        <f t="shared" si="20"/>
        <v>0</v>
      </c>
      <c r="G137" s="80">
        <f t="shared" si="20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3293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21">SUM(C147:C149)</f>
        <v>0</v>
      </c>
      <c r="D146" s="80">
        <f t="shared" si="21"/>
        <v>0</v>
      </c>
      <c r="E146" s="80">
        <f t="shared" si="21"/>
        <v>0</v>
      </c>
      <c r="F146" s="80">
        <f t="shared" si="21"/>
        <v>0</v>
      </c>
      <c r="G146" s="80">
        <f t="shared" si="21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22">SUM(C151:C157)</f>
        <v>0</v>
      </c>
      <c r="D150" s="80">
        <f t="shared" si="22"/>
        <v>0</v>
      </c>
      <c r="E150" s="80">
        <f t="shared" si="22"/>
        <v>0</v>
      </c>
      <c r="F150" s="80">
        <f t="shared" si="22"/>
        <v>0</v>
      </c>
      <c r="G150" s="80">
        <f t="shared" si="22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7173400</v>
      </c>
      <c r="C159" s="79">
        <f t="shared" ref="C159:G159" si="23">C9+C84</f>
        <v>0</v>
      </c>
      <c r="D159" s="79">
        <f t="shared" si="23"/>
        <v>7173400</v>
      </c>
      <c r="E159" s="79">
        <f t="shared" si="23"/>
        <v>2112197.16</v>
      </c>
      <c r="F159" s="79">
        <f t="shared" si="23"/>
        <v>2112197.16</v>
      </c>
      <c r="G159" s="79">
        <f t="shared" si="23"/>
        <v>4800378.84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7173400</v>
      </c>
      <c r="Q2" s="18">
        <f>'Formato 6 a)'!C9</f>
        <v>0</v>
      </c>
      <c r="R2" s="18">
        <f>'Formato 6 a)'!D9</f>
        <v>7173400</v>
      </c>
      <c r="S2" s="18">
        <f>'Formato 6 a)'!E9</f>
        <v>2112197.16</v>
      </c>
      <c r="T2" s="18">
        <f>'Formato 6 a)'!F9</f>
        <v>2112197.16</v>
      </c>
      <c r="U2" s="18">
        <f>'Formato 6 a)'!G9</f>
        <v>4800378.84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5898284.2300000004</v>
      </c>
      <c r="Q3" s="18">
        <f>'Formato 6 a)'!C10</f>
        <v>0</v>
      </c>
      <c r="R3" s="18">
        <f>'Formato 6 a)'!D10</f>
        <v>5898284.2300000004</v>
      </c>
      <c r="S3" s="18">
        <f>'Formato 6 a)'!E10</f>
        <v>1742257.02</v>
      </c>
      <c r="T3" s="18">
        <f>'Formato 6 a)'!F10</f>
        <v>1742257.02</v>
      </c>
      <c r="U3" s="18">
        <f>'Formato 6 a)'!G10</f>
        <v>4156027.21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4597627.1399999997</v>
      </c>
      <c r="Q4" s="18">
        <f>'Formato 6 a)'!C11</f>
        <v>0</v>
      </c>
      <c r="R4" s="18">
        <f>'Formato 6 a)'!D11</f>
        <v>4597627.1399999997</v>
      </c>
      <c r="S4" s="18">
        <f>'Formato 6 a)'!E11</f>
        <v>1205065.51</v>
      </c>
      <c r="T4" s="18">
        <f>'Formato 6 a)'!F11</f>
        <v>1205065.51</v>
      </c>
      <c r="U4" s="18">
        <f>'Formato 6 a)'!G11</f>
        <v>3392561.63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200000</v>
      </c>
      <c r="Q5" s="18">
        <f>'Formato 6 a)'!C12</f>
        <v>0</v>
      </c>
      <c r="R5" s="18">
        <f>'Formato 6 a)'!D12</f>
        <v>200000</v>
      </c>
      <c r="S5" s="18">
        <f>'Formato 6 a)'!E12</f>
        <v>0</v>
      </c>
      <c r="T5" s="18">
        <f>'Formato 6 a)'!F12</f>
        <v>0</v>
      </c>
      <c r="U5" s="18">
        <f>'Formato 6 a)'!G12</f>
        <v>200000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128653.48</v>
      </c>
      <c r="Q6" s="18">
        <f>'Formato 6 a)'!C13</f>
        <v>0</v>
      </c>
      <c r="R6" s="18">
        <f>'Formato 6 a)'!D13</f>
        <v>128653.48</v>
      </c>
      <c r="S6" s="18">
        <f>'Formato 6 a)'!E13</f>
        <v>120013.67</v>
      </c>
      <c r="T6" s="18">
        <f>'Formato 6 a)'!F13</f>
        <v>120013.67</v>
      </c>
      <c r="U6" s="18">
        <f>'Formato 6 a)'!G13</f>
        <v>8639.8099999999977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235000</v>
      </c>
      <c r="Q7" s="18">
        <f>'Formato 6 a)'!C14</f>
        <v>0</v>
      </c>
      <c r="R7" s="18">
        <f>'Formato 6 a)'!D14</f>
        <v>235000</v>
      </c>
      <c r="S7" s="18">
        <f>'Formato 6 a)'!E14</f>
        <v>44416.27</v>
      </c>
      <c r="T7" s="18">
        <f>'Formato 6 a)'!F14</f>
        <v>44416.27</v>
      </c>
      <c r="U7" s="18">
        <f>'Formato 6 a)'!G14</f>
        <v>190583.73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737003.61</v>
      </c>
      <c r="Q8" s="18">
        <f>'Formato 6 a)'!C15</f>
        <v>0</v>
      </c>
      <c r="R8" s="18">
        <f>'Formato 6 a)'!D15</f>
        <v>737003.61</v>
      </c>
      <c r="S8" s="18">
        <f>'Formato 6 a)'!E15</f>
        <v>372761.57</v>
      </c>
      <c r="T8" s="18">
        <f>'Formato 6 a)'!F15</f>
        <v>372761.57</v>
      </c>
      <c r="U8" s="18">
        <f>'Formato 6 a)'!G15</f>
        <v>364242.04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473000</v>
      </c>
      <c r="Q11" s="18">
        <f>'Formato 6 a)'!C18</f>
        <v>0</v>
      </c>
      <c r="R11" s="18">
        <f>'Formato 6 a)'!D18</f>
        <v>473000</v>
      </c>
      <c r="S11" s="18">
        <f>'Formato 6 a)'!E18</f>
        <v>151717.18</v>
      </c>
      <c r="T11" s="18">
        <f>'Formato 6 a)'!F18</f>
        <v>151717.18</v>
      </c>
      <c r="U11" s="18">
        <f>'Formato 6 a)'!G18</f>
        <v>321282.82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50000</v>
      </c>
      <c r="Q12" s="18">
        <f>'Formato 6 a)'!C19</f>
        <v>0</v>
      </c>
      <c r="R12" s="18">
        <f>'Formato 6 a)'!D19</f>
        <v>50000</v>
      </c>
      <c r="S12" s="18">
        <f>'Formato 6 a)'!E19</f>
        <v>22455.87</v>
      </c>
      <c r="T12" s="18">
        <f>'Formato 6 a)'!F19</f>
        <v>22455.87</v>
      </c>
      <c r="U12" s="18">
        <f>'Formato 6 a)'!G19</f>
        <v>27544.13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48000</v>
      </c>
      <c r="Q13" s="18">
        <f>'Formato 6 a)'!C20</f>
        <v>0</v>
      </c>
      <c r="R13" s="18">
        <f>'Formato 6 a)'!D20</f>
        <v>48000</v>
      </c>
      <c r="S13" s="18">
        <f>'Formato 6 a)'!E20</f>
        <v>16715.61</v>
      </c>
      <c r="T13" s="18">
        <f>'Formato 6 a)'!F20</f>
        <v>16715.61</v>
      </c>
      <c r="U13" s="18">
        <f>'Formato 6 a)'!G20</f>
        <v>31284.39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102000</v>
      </c>
      <c r="Q15" s="18">
        <f>'Formato 6 a)'!C22</f>
        <v>0</v>
      </c>
      <c r="R15" s="18">
        <f>'Formato 6 a)'!D22</f>
        <v>102000</v>
      </c>
      <c r="S15" s="18">
        <f>'Formato 6 a)'!E22</f>
        <v>8501</v>
      </c>
      <c r="T15" s="18">
        <f>'Formato 6 a)'!F22</f>
        <v>8501</v>
      </c>
      <c r="U15" s="18">
        <f>'Formato 6 a)'!G22</f>
        <v>93499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7000</v>
      </c>
      <c r="Q16" s="18">
        <f>'Formato 6 a)'!C23</f>
        <v>0</v>
      </c>
      <c r="R16" s="18">
        <f>'Formato 6 a)'!D23</f>
        <v>7000</v>
      </c>
      <c r="S16" s="18">
        <f>'Formato 6 a)'!E23</f>
        <v>901.43</v>
      </c>
      <c r="T16" s="18">
        <f>'Formato 6 a)'!F23</f>
        <v>901.43</v>
      </c>
      <c r="U16" s="18">
        <f>'Formato 6 a)'!G23</f>
        <v>6098.57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205000</v>
      </c>
      <c r="Q17" s="18">
        <f>'Formato 6 a)'!C24</f>
        <v>0</v>
      </c>
      <c r="R17" s="18">
        <f>'Formato 6 a)'!D24</f>
        <v>205000</v>
      </c>
      <c r="S17" s="18">
        <f>'Formato 6 a)'!E24</f>
        <v>74232.25</v>
      </c>
      <c r="T17" s="18">
        <f>'Formato 6 a)'!F24</f>
        <v>74232.25</v>
      </c>
      <c r="U17" s="18">
        <f>'Formato 6 a)'!G24</f>
        <v>130767.75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9000</v>
      </c>
      <c r="Q18" s="18">
        <f>'Formato 6 a)'!C25</f>
        <v>0</v>
      </c>
      <c r="R18" s="18">
        <f>'Formato 6 a)'!D25</f>
        <v>9000</v>
      </c>
      <c r="S18" s="18">
        <f>'Formato 6 a)'!E25</f>
        <v>0</v>
      </c>
      <c r="T18" s="18">
        <f>'Formato 6 a)'!F25</f>
        <v>0</v>
      </c>
      <c r="U18" s="18">
        <f>'Formato 6 a)'!G25</f>
        <v>9000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52000</v>
      </c>
      <c r="Q20" s="18">
        <f>'Formato 6 a)'!C27</f>
        <v>0</v>
      </c>
      <c r="R20" s="18">
        <f>'Formato 6 a)'!D27</f>
        <v>52000</v>
      </c>
      <c r="S20" s="18">
        <f>'Formato 6 a)'!E27</f>
        <v>28911.02</v>
      </c>
      <c r="T20" s="18">
        <f>'Formato 6 a)'!F27</f>
        <v>28911.02</v>
      </c>
      <c r="U20" s="18">
        <f>'Formato 6 a)'!G27</f>
        <v>23088.98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512791.77</v>
      </c>
      <c r="Q21" s="18">
        <f>'Formato 6 a)'!C28</f>
        <v>0</v>
      </c>
      <c r="R21" s="18">
        <f>'Formato 6 a)'!D28</f>
        <v>512791.77</v>
      </c>
      <c r="S21" s="18">
        <f>'Formato 6 a)'!E28</f>
        <v>204168.51</v>
      </c>
      <c r="T21" s="18">
        <f>'Formato 6 a)'!F28</f>
        <v>204168.51</v>
      </c>
      <c r="U21" s="18">
        <f>'Formato 6 a)'!G28</f>
        <v>308623.26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72991.460000000006</v>
      </c>
      <c r="Q22" s="18">
        <f>'Formato 6 a)'!C29</f>
        <v>0</v>
      </c>
      <c r="R22" s="18">
        <f>'Formato 6 a)'!D29</f>
        <v>72991.460000000006</v>
      </c>
      <c r="S22" s="18">
        <f>'Formato 6 a)'!E29</f>
        <v>35882.800000000003</v>
      </c>
      <c r="T22" s="18">
        <f>'Formato 6 a)'!F29</f>
        <v>35882.800000000003</v>
      </c>
      <c r="U22" s="18">
        <f>'Formato 6 a)'!G29</f>
        <v>37108.660000000003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48000</v>
      </c>
      <c r="Q23" s="18">
        <f>'Formato 6 a)'!C30</f>
        <v>0</v>
      </c>
      <c r="R23" s="18">
        <f>'Formato 6 a)'!D30</f>
        <v>48000</v>
      </c>
      <c r="S23" s="18">
        <f>'Formato 6 a)'!E30</f>
        <v>14500</v>
      </c>
      <c r="T23" s="18">
        <f>'Formato 6 a)'!F30</f>
        <v>14500</v>
      </c>
      <c r="U23" s="18">
        <f>'Formato 6 a)'!G30</f>
        <v>33500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34903.24</v>
      </c>
      <c r="T24" s="18">
        <f>'Formato 6 a)'!F31</f>
        <v>34903.24</v>
      </c>
      <c r="U24" s="18">
        <f>'Formato 6 a)'!G31</f>
        <v>-34903.24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34327.75</v>
      </c>
      <c r="Q25" s="18">
        <f>'Formato 6 a)'!C32</f>
        <v>0</v>
      </c>
      <c r="R25" s="18">
        <f>'Formato 6 a)'!D32</f>
        <v>34327.75</v>
      </c>
      <c r="S25" s="18">
        <f>'Formato 6 a)'!E32</f>
        <v>2296.8000000000002</v>
      </c>
      <c r="T25" s="18">
        <f>'Formato 6 a)'!F32</f>
        <v>2296.8000000000002</v>
      </c>
      <c r="U25" s="18">
        <f>'Formato 6 a)'!G32</f>
        <v>32030.95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52800</v>
      </c>
      <c r="Q26" s="18">
        <f>'Formato 6 a)'!C33</f>
        <v>0</v>
      </c>
      <c r="R26" s="18">
        <f>'Formato 6 a)'!D33</f>
        <v>52800</v>
      </c>
      <c r="S26" s="18">
        <f>'Formato 6 a)'!E33</f>
        <v>39623.980000000003</v>
      </c>
      <c r="T26" s="18">
        <f>'Formato 6 a)'!F33</f>
        <v>39623.980000000003</v>
      </c>
      <c r="U26" s="18">
        <f>'Formato 6 a)'!G33</f>
        <v>13176.019999999997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15000</v>
      </c>
      <c r="Q27" s="18">
        <f>'Formato 6 a)'!C34</f>
        <v>0</v>
      </c>
      <c r="R27" s="18">
        <f>'Formato 6 a)'!D34</f>
        <v>15000</v>
      </c>
      <c r="S27" s="18">
        <f>'Formato 6 a)'!E34</f>
        <v>0</v>
      </c>
      <c r="T27" s="18">
        <f>'Formato 6 a)'!F34</f>
        <v>0</v>
      </c>
      <c r="U27" s="18">
        <f>'Formato 6 a)'!G34</f>
        <v>15000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9500</v>
      </c>
      <c r="Q28" s="18">
        <f>'Formato 6 a)'!C35</f>
        <v>0</v>
      </c>
      <c r="R28" s="18">
        <f>'Formato 6 a)'!D35</f>
        <v>9500</v>
      </c>
      <c r="S28" s="18">
        <f>'Formato 6 a)'!E35</f>
        <v>205</v>
      </c>
      <c r="T28" s="18">
        <f>'Formato 6 a)'!F35</f>
        <v>205</v>
      </c>
      <c r="U28" s="18">
        <f>'Formato 6 a)'!G35</f>
        <v>9295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189000</v>
      </c>
      <c r="Q29" s="18">
        <f>'Formato 6 a)'!C36</f>
        <v>0</v>
      </c>
      <c r="R29" s="18">
        <f>'Formato 6 a)'!D36</f>
        <v>189000</v>
      </c>
      <c r="S29" s="18">
        <f>'Formato 6 a)'!E36</f>
        <v>63395.69</v>
      </c>
      <c r="T29" s="18">
        <f>'Formato 6 a)'!F36</f>
        <v>63395.69</v>
      </c>
      <c r="U29" s="18">
        <f>'Formato 6 a)'!G36</f>
        <v>125604.31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91172.56</v>
      </c>
      <c r="Q30" s="18">
        <f>'Formato 6 a)'!C37</f>
        <v>0</v>
      </c>
      <c r="R30" s="18">
        <f>'Formato 6 a)'!D37</f>
        <v>91172.56</v>
      </c>
      <c r="S30" s="18">
        <f>'Formato 6 a)'!E37</f>
        <v>13361</v>
      </c>
      <c r="T30" s="18">
        <f>'Formato 6 a)'!F37</f>
        <v>13361</v>
      </c>
      <c r="U30" s="18">
        <f>'Formato 6 a)'!G37</f>
        <v>77811.56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15000</v>
      </c>
      <c r="Q31" s="18">
        <f>'Formato 6 a)'!C38</f>
        <v>0</v>
      </c>
      <c r="R31" s="18">
        <f>'Formato 6 a)'!D38</f>
        <v>15000</v>
      </c>
      <c r="S31" s="18">
        <f>'Formato 6 a)'!E38</f>
        <v>3573.45</v>
      </c>
      <c r="T31" s="18">
        <f>'Formato 6 a)'!F38</f>
        <v>3573.45</v>
      </c>
      <c r="U31" s="18">
        <f>'Formato 6 a)'!G38</f>
        <v>11426.55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15000</v>
      </c>
      <c r="Q35" s="18">
        <f>'Formato 6 a)'!C42</f>
        <v>0</v>
      </c>
      <c r="R35" s="18">
        <f>'Formato 6 a)'!D42</f>
        <v>15000</v>
      </c>
      <c r="S35" s="18">
        <f>'Formato 6 a)'!E42</f>
        <v>3573.45</v>
      </c>
      <c r="T35" s="18">
        <f>'Formato 6 a)'!F42</f>
        <v>3573.45</v>
      </c>
      <c r="U35" s="18">
        <f>'Formato 6 a)'!G42</f>
        <v>11426.55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18500</v>
      </c>
      <c r="Q41" s="18">
        <f>'Formato 6 a)'!C48</f>
        <v>0</v>
      </c>
      <c r="R41" s="18">
        <f>'Formato 6 a)'!D48</f>
        <v>18500</v>
      </c>
      <c r="S41" s="18">
        <f>'Formato 6 a)'!E48</f>
        <v>10481</v>
      </c>
      <c r="T41" s="18">
        <f>'Formato 6 a)'!F48</f>
        <v>10481</v>
      </c>
      <c r="U41" s="18">
        <f>'Formato 6 a)'!G48</f>
        <v>3019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5000</v>
      </c>
      <c r="Q42" s="18">
        <f>'Formato 6 a)'!C49</f>
        <v>0</v>
      </c>
      <c r="R42" s="18">
        <f>'Formato 6 a)'!D49</f>
        <v>5000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13500</v>
      </c>
      <c r="Q44" s="18">
        <f>'Formato 6 a)'!C51</f>
        <v>0</v>
      </c>
      <c r="R44" s="18">
        <f>'Formato 6 a)'!D51</f>
        <v>13500</v>
      </c>
      <c r="S44" s="18">
        <f>'Formato 6 a)'!E51</f>
        <v>10481</v>
      </c>
      <c r="T44" s="18">
        <f>'Formato 6 a)'!F51</f>
        <v>10481</v>
      </c>
      <c r="U44" s="18">
        <f>'Formato 6 a)'!G51</f>
        <v>3019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255824</v>
      </c>
      <c r="Q68" s="18">
        <f>'Formato 6 a)'!C75</f>
        <v>0</v>
      </c>
      <c r="R68" s="18">
        <f>'Formato 6 a)'!D75</f>
        <v>255824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255824</v>
      </c>
      <c r="Q75" s="18">
        <f>'Formato 6 a)'!C82</f>
        <v>0</v>
      </c>
      <c r="R75" s="18">
        <f>'Formato 6 a)'!D82</f>
        <v>255824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7173400</v>
      </c>
      <c r="Q150">
        <f>'Formato 6 a)'!C159</f>
        <v>0</v>
      </c>
      <c r="R150">
        <f>'Formato 6 a)'!D159</f>
        <v>7173400</v>
      </c>
      <c r="S150">
        <f>'Formato 6 a)'!E159</f>
        <v>2112197.16</v>
      </c>
      <c r="T150">
        <f>'Formato 6 a)'!F159</f>
        <v>2112197.16</v>
      </c>
      <c r="U150">
        <f>'Formato 6 a)'!G159</f>
        <v>4800378.84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2"/>
  <sheetViews>
    <sheetView showGridLines="0" zoomScale="90" zoomScaleNormal="90" workbookViewId="0">
      <selection activeCell="D14" sqref="D14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3282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432</v>
      </c>
      <c r="B9" s="59">
        <f>SUM(B10:GASTO_NE_FIN_01)</f>
        <v>7173399.9999999991</v>
      </c>
      <c r="C9" s="59">
        <f>SUM(C10:GASTO_NE_FIN_02)</f>
        <v>0</v>
      </c>
      <c r="D9" s="59">
        <f>SUM(D10:GASTO_NE_FIN_03)</f>
        <v>7173399.9999999991</v>
      </c>
      <c r="E9" s="59">
        <f>SUM(E10:GASTO_NE_FIN_04)</f>
        <v>2112197.16</v>
      </c>
      <c r="F9" s="59">
        <f>SUM(F10:GASTO_NE_FIN_05)</f>
        <v>2112197.16</v>
      </c>
      <c r="G9" s="59">
        <f>SUM(G10:GASTO_NE_FIN_06)</f>
        <v>5061202.8399999989</v>
      </c>
    </row>
    <row r="10" spans="1:7" s="24" customFormat="1" ht="14.25" x14ac:dyDescent="0.45">
      <c r="A10" s="144" t="s">
        <v>3297</v>
      </c>
      <c r="B10" s="60">
        <v>3029139.53</v>
      </c>
      <c r="C10" s="60">
        <v>0</v>
      </c>
      <c r="D10" s="60">
        <v>3029139.53</v>
      </c>
      <c r="E10" s="60">
        <v>946188.25</v>
      </c>
      <c r="F10" s="60">
        <v>946188.25</v>
      </c>
      <c r="G10" s="77">
        <f>D10-E10</f>
        <v>2082951.2799999998</v>
      </c>
    </row>
    <row r="11" spans="1:7" s="24" customFormat="1" ht="14.25" x14ac:dyDescent="0.45">
      <c r="A11" s="144" t="s">
        <v>3298</v>
      </c>
      <c r="B11" s="60">
        <v>364082.18</v>
      </c>
      <c r="C11" s="60">
        <v>0</v>
      </c>
      <c r="D11" s="60">
        <v>364082.18</v>
      </c>
      <c r="E11" s="60">
        <v>67688.19</v>
      </c>
      <c r="F11" s="60">
        <v>67688.19</v>
      </c>
      <c r="G11" s="77">
        <f t="shared" ref="G11:G18" si="0">D11-E11</f>
        <v>296393.99</v>
      </c>
    </row>
    <row r="12" spans="1:7" s="24" customFormat="1" ht="14.25" x14ac:dyDescent="0.45">
      <c r="A12" s="144" t="s">
        <v>3299</v>
      </c>
      <c r="B12" s="60">
        <v>280855.63</v>
      </c>
      <c r="C12" s="60">
        <v>0</v>
      </c>
      <c r="D12" s="60">
        <v>280855.63</v>
      </c>
      <c r="E12" s="60">
        <v>50901.08</v>
      </c>
      <c r="F12" s="60">
        <v>50901.08</v>
      </c>
      <c r="G12" s="77">
        <f t="shared" si="0"/>
        <v>229954.55</v>
      </c>
    </row>
    <row r="13" spans="1:7" s="24" customFormat="1" ht="14.25" x14ac:dyDescent="0.45">
      <c r="A13" s="144" t="s">
        <v>3300</v>
      </c>
      <c r="B13" s="60">
        <v>450081.32</v>
      </c>
      <c r="C13" s="60">
        <v>0</v>
      </c>
      <c r="D13" s="60">
        <v>450081.32</v>
      </c>
      <c r="E13" s="60">
        <v>98583.76</v>
      </c>
      <c r="F13" s="60">
        <v>98583.76</v>
      </c>
      <c r="G13" s="77">
        <f t="shared" si="0"/>
        <v>351497.56</v>
      </c>
    </row>
    <row r="14" spans="1:7" s="24" customFormat="1" ht="14.25" x14ac:dyDescent="0.45">
      <c r="A14" s="144" t="s">
        <v>3301</v>
      </c>
      <c r="B14" s="60">
        <v>1084696.44</v>
      </c>
      <c r="C14" s="60">
        <v>0</v>
      </c>
      <c r="D14" s="60">
        <v>1084696.44</v>
      </c>
      <c r="E14" s="60">
        <v>251183.35</v>
      </c>
      <c r="F14" s="60">
        <v>251183.35</v>
      </c>
      <c r="G14" s="77">
        <f t="shared" si="0"/>
        <v>833513.09</v>
      </c>
    </row>
    <row r="15" spans="1:7" s="24" customFormat="1" ht="14.25" x14ac:dyDescent="0.45">
      <c r="A15" s="144" t="s">
        <v>3302</v>
      </c>
      <c r="B15" s="60">
        <v>362374.79</v>
      </c>
      <c r="C15" s="60">
        <v>0</v>
      </c>
      <c r="D15" s="60">
        <v>362374.79</v>
      </c>
      <c r="E15" s="60">
        <v>358654.37</v>
      </c>
      <c r="F15" s="60">
        <v>358654.37</v>
      </c>
      <c r="G15" s="77">
        <f t="shared" si="0"/>
        <v>3720.4199999999837</v>
      </c>
    </row>
    <row r="16" spans="1:7" s="24" customFormat="1" ht="14.25" x14ac:dyDescent="0.45">
      <c r="A16" s="144" t="s">
        <v>3303</v>
      </c>
      <c r="B16" s="60">
        <v>625782.23</v>
      </c>
      <c r="C16" s="60">
        <v>0</v>
      </c>
      <c r="D16" s="60">
        <v>625782.23</v>
      </c>
      <c r="E16" s="60">
        <v>136922.84</v>
      </c>
      <c r="F16" s="60">
        <v>136922.84</v>
      </c>
      <c r="G16" s="77">
        <f t="shared" si="0"/>
        <v>488859.39</v>
      </c>
    </row>
    <row r="17" spans="1:7" s="24" customFormat="1" ht="14.25" x14ac:dyDescent="0.45">
      <c r="A17" s="144" t="s">
        <v>3304</v>
      </c>
      <c r="B17" s="60">
        <v>611447.5</v>
      </c>
      <c r="C17" s="60">
        <v>0</v>
      </c>
      <c r="D17" s="60">
        <v>611447.5</v>
      </c>
      <c r="E17" s="60">
        <v>120168.16</v>
      </c>
      <c r="F17" s="60">
        <v>120168.16</v>
      </c>
      <c r="G17" s="77">
        <f t="shared" si="0"/>
        <v>491279.33999999997</v>
      </c>
    </row>
    <row r="18" spans="1:7" s="24" customFormat="1" x14ac:dyDescent="0.25">
      <c r="A18" s="144" t="s">
        <v>3305</v>
      </c>
      <c r="B18" s="60">
        <v>364940.38</v>
      </c>
      <c r="C18" s="60">
        <v>0</v>
      </c>
      <c r="D18" s="60">
        <v>364940.38</v>
      </c>
      <c r="E18" s="60">
        <v>81907.16</v>
      </c>
      <c r="F18" s="60">
        <v>81907.16</v>
      </c>
      <c r="G18" s="77">
        <f t="shared" si="0"/>
        <v>283033.21999999997</v>
      </c>
    </row>
    <row r="19" spans="1:7" ht="14.25" x14ac:dyDescent="0.45">
      <c r="A19" s="76" t="s">
        <v>678</v>
      </c>
      <c r="B19" s="54"/>
      <c r="C19" s="54"/>
      <c r="D19" s="54"/>
      <c r="E19" s="54"/>
      <c r="F19" s="54"/>
      <c r="G19" s="54"/>
    </row>
    <row r="20" spans="1:7" s="24" customFormat="1" ht="14.25" x14ac:dyDescent="0.45">
      <c r="A20" s="55" t="s">
        <v>433</v>
      </c>
      <c r="B20" s="61">
        <f>SUM(B21:GASTO_E_FIN_01)</f>
        <v>0</v>
      </c>
      <c r="C20" s="61">
        <f>SUM(C21:GASTO_E_FIN_02)</f>
        <v>0</v>
      </c>
      <c r="D20" s="61">
        <f>SUM(D21:GASTO_E_FIN_03)</f>
        <v>0</v>
      </c>
      <c r="E20" s="61">
        <f>SUM(E21:GASTO_E_FIN_04)</f>
        <v>0</v>
      </c>
      <c r="F20" s="61">
        <f>SUM(F21:GASTO_E_FIN_05)</f>
        <v>0</v>
      </c>
      <c r="G20" s="61">
        <f>SUM(G21:GASTO_E_FIN_06)</f>
        <v>0</v>
      </c>
    </row>
    <row r="21" spans="1:7" s="24" customFormat="1" ht="14.25" x14ac:dyDescent="0.45">
      <c r="A21" s="144"/>
      <c r="B21" s="60"/>
      <c r="C21" s="60"/>
      <c r="D21" s="60"/>
      <c r="E21" s="60"/>
      <c r="F21" s="60"/>
      <c r="G21" s="60"/>
    </row>
    <row r="22" spans="1:7" s="24" customFormat="1" ht="14.25" x14ac:dyDescent="0.45">
      <c r="A22" s="144"/>
      <c r="B22" s="60"/>
      <c r="C22" s="60"/>
      <c r="D22" s="60"/>
      <c r="E22" s="60"/>
      <c r="F22" s="60"/>
      <c r="G22" s="60"/>
    </row>
    <row r="23" spans="1:7" s="24" customFormat="1" ht="14.25" x14ac:dyDescent="0.45">
      <c r="A23" s="144"/>
      <c r="B23" s="60"/>
      <c r="C23" s="60"/>
      <c r="D23" s="60"/>
      <c r="E23" s="60"/>
      <c r="F23" s="60"/>
      <c r="G23" s="60"/>
    </row>
    <row r="24" spans="1:7" s="24" customFormat="1" ht="14.25" x14ac:dyDescent="0.45">
      <c r="A24" s="144"/>
      <c r="B24" s="60"/>
      <c r="C24" s="60"/>
      <c r="D24" s="60"/>
      <c r="E24" s="60"/>
      <c r="F24" s="60"/>
      <c r="G24" s="60"/>
    </row>
    <row r="25" spans="1:7" s="24" customFormat="1" ht="14.25" x14ac:dyDescent="0.45">
      <c r="A25" s="144"/>
      <c r="B25" s="60"/>
      <c r="C25" s="60"/>
      <c r="D25" s="60"/>
      <c r="E25" s="60"/>
      <c r="F25" s="60"/>
      <c r="G25" s="60"/>
    </row>
    <row r="26" spans="1:7" s="24" customFormat="1" ht="14.25" x14ac:dyDescent="0.45">
      <c r="A26" s="144"/>
      <c r="B26" s="60"/>
      <c r="C26" s="60"/>
      <c r="D26" s="60"/>
      <c r="E26" s="60"/>
      <c r="F26" s="60"/>
      <c r="G26" s="60"/>
    </row>
    <row r="27" spans="1:7" s="24" customFormat="1" ht="14.25" x14ac:dyDescent="0.45">
      <c r="A27" s="144"/>
      <c r="B27" s="60"/>
      <c r="C27" s="60"/>
      <c r="D27" s="60"/>
      <c r="E27" s="60"/>
      <c r="F27" s="60"/>
      <c r="G27" s="60"/>
    </row>
    <row r="28" spans="1:7" s="24" customFormat="1" ht="14.25" x14ac:dyDescent="0.45">
      <c r="A28" s="144"/>
      <c r="B28" s="60"/>
      <c r="C28" s="60"/>
      <c r="D28" s="60"/>
      <c r="E28" s="60"/>
      <c r="F28" s="60"/>
      <c r="G28" s="60"/>
    </row>
    <row r="29" spans="1:7" ht="14.25" x14ac:dyDescent="0.45">
      <c r="A29" s="76" t="s">
        <v>678</v>
      </c>
      <c r="B29" s="54"/>
      <c r="C29" s="54"/>
      <c r="D29" s="54"/>
      <c r="E29" s="54"/>
      <c r="F29" s="54"/>
      <c r="G29" s="54"/>
    </row>
    <row r="30" spans="1:7" ht="14.25" x14ac:dyDescent="0.45">
      <c r="A30" s="55" t="s">
        <v>360</v>
      </c>
      <c r="B30" s="61">
        <f>GASTO_NE_T1+GASTO_E_T1</f>
        <v>7173399.9999999991</v>
      </c>
      <c r="C30" s="61">
        <f>GASTO_NE_T2+GASTO_E_T2</f>
        <v>0</v>
      </c>
      <c r="D30" s="61">
        <f>GASTO_NE_T3+GASTO_E_T3</f>
        <v>7173399.9999999991</v>
      </c>
      <c r="E30" s="61">
        <f>GASTO_NE_T4+GASTO_E_T4</f>
        <v>2112197.16</v>
      </c>
      <c r="F30" s="61">
        <f>GASTO_NE_T5+GASTO_E_T5</f>
        <v>2112197.16</v>
      </c>
      <c r="G30" s="61">
        <f>GASTO_NE_T6+GASTO_E_T6</f>
        <v>5061202.8399999989</v>
      </c>
    </row>
    <row r="31" spans="1:7" ht="14.25" x14ac:dyDescent="0.45">
      <c r="A31" s="58"/>
      <c r="B31" s="65"/>
      <c r="C31" s="65"/>
      <c r="D31" s="65"/>
      <c r="E31" s="65"/>
      <c r="F31" s="65"/>
      <c r="G31" s="78"/>
    </row>
    <row r="32" spans="1:7" ht="14.25" hidden="1" x14ac:dyDescent="0.45">
      <c r="A32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30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7173399.9999999991</v>
      </c>
      <c r="Q2" s="18">
        <f>GASTO_NE_T2</f>
        <v>0</v>
      </c>
      <c r="R2" s="18">
        <f>GASTO_NE_T3</f>
        <v>7173399.9999999991</v>
      </c>
      <c r="S2" s="18">
        <f>GASTO_NE_T4</f>
        <v>2112197.16</v>
      </c>
      <c r="T2" s="18">
        <f>GASTO_NE_T5</f>
        <v>2112197.16</v>
      </c>
      <c r="U2" s="18">
        <f>GASTO_NE_T6</f>
        <v>5061202.8399999989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7173399.9999999991</v>
      </c>
      <c r="Q4" s="18">
        <f>TOTAL_E_T2</f>
        <v>0</v>
      </c>
      <c r="R4" s="18">
        <f>TOTAL_E_T3</f>
        <v>7173399.9999999991</v>
      </c>
      <c r="S4" s="18">
        <f>TOTAL_E_T4</f>
        <v>2112197.16</v>
      </c>
      <c r="T4" s="18">
        <f>TOTAL_E_T5</f>
        <v>2112197.16</v>
      </c>
      <c r="U4" s="18">
        <f>TOTAL_E_T6</f>
        <v>5061202.8399999989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G76" sqref="G7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3281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3278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7173400</v>
      </c>
      <c r="C9" s="70">
        <f t="shared" ref="C9:G9" si="0">SUM(C10,C19,C27,C37)</f>
        <v>0</v>
      </c>
      <c r="D9" s="70">
        <f t="shared" si="0"/>
        <v>34173400</v>
      </c>
      <c r="E9" s="70">
        <f t="shared" si="0"/>
        <v>2112197.16</v>
      </c>
      <c r="F9" s="70">
        <f t="shared" si="0"/>
        <v>2112197.16</v>
      </c>
      <c r="G9" s="70">
        <f t="shared" si="0"/>
        <v>32061202.84</v>
      </c>
    </row>
    <row r="10" spans="1:7" ht="14.25" x14ac:dyDescent="0.45">
      <c r="A10" s="53" t="s">
        <v>364</v>
      </c>
      <c r="B10" s="71">
        <f>SUM(B11:B18)</f>
        <v>4113835.9699999997</v>
      </c>
      <c r="C10" s="71">
        <f t="shared" ref="C10:F10" si="1">SUM(C11:C18)</f>
        <v>0</v>
      </c>
      <c r="D10" s="71">
        <f t="shared" si="1"/>
        <v>31113835.970000003</v>
      </c>
      <c r="E10" s="71">
        <f t="shared" si="1"/>
        <v>1197371.6000000001</v>
      </c>
      <c r="F10" s="71">
        <f t="shared" si="1"/>
        <v>1197371.6000000001</v>
      </c>
      <c r="G10" s="71">
        <f>SUM(G11:G18)</f>
        <v>29916464.370000001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ht="14.25" x14ac:dyDescent="0.45">
      <c r="A12" s="63" t="s">
        <v>366</v>
      </c>
      <c r="B12" s="72">
        <v>1084696.44</v>
      </c>
      <c r="C12" s="72">
        <v>0</v>
      </c>
      <c r="D12" s="72">
        <v>1084696.44</v>
      </c>
      <c r="E12" s="72">
        <v>251183.35</v>
      </c>
      <c r="F12" s="72">
        <v>251183.35</v>
      </c>
      <c r="G12" s="72">
        <f>D12-E12</f>
        <v>833513.09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ht="14.25" x14ac:dyDescent="0.45">
      <c r="A15" s="63" t="s">
        <v>369</v>
      </c>
      <c r="B15" s="72">
        <v>3029139.53</v>
      </c>
      <c r="C15" s="72">
        <v>0</v>
      </c>
      <c r="D15" s="72">
        <v>30029139.530000001</v>
      </c>
      <c r="E15" s="72">
        <v>946188.25</v>
      </c>
      <c r="F15" s="72">
        <v>946188.25</v>
      </c>
      <c r="G15" s="72">
        <f>D15-E15</f>
        <v>29082951.280000001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ht="14.25" x14ac:dyDescent="0.45">
      <c r="A19" s="53" t="s">
        <v>373</v>
      </c>
      <c r="B19" s="71">
        <f>SUM(B20:B26)</f>
        <v>3059564.03</v>
      </c>
      <c r="C19" s="71">
        <f t="shared" ref="C19:F19" si="2">SUM(C20:C26)</f>
        <v>0</v>
      </c>
      <c r="D19" s="71">
        <f t="shared" si="2"/>
        <v>3059564.03</v>
      </c>
      <c r="E19" s="71">
        <f t="shared" si="2"/>
        <v>914825.56</v>
      </c>
      <c r="F19" s="71">
        <f t="shared" si="2"/>
        <v>914825.56</v>
      </c>
      <c r="G19" s="71">
        <f>SUM(G20:G26)</f>
        <v>2144738.4699999997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v>0</v>
      </c>
    </row>
    <row r="21" spans="1:7" ht="14.25" x14ac:dyDescent="0.4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v>0</v>
      </c>
    </row>
    <row r="22" spans="1:7" ht="14.25" x14ac:dyDescent="0.45">
      <c r="A22" s="63" t="s">
        <v>376</v>
      </c>
      <c r="B22" s="71">
        <v>3059564.03</v>
      </c>
      <c r="C22" s="71">
        <v>0</v>
      </c>
      <c r="D22" s="71">
        <v>3059564.03</v>
      </c>
      <c r="E22" s="71">
        <v>914825.56</v>
      </c>
      <c r="F22" s="71">
        <v>914825.56</v>
      </c>
      <c r="G22" s="72">
        <f>D22-E22</f>
        <v>2144738.4699999997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v>0</v>
      </c>
    </row>
    <row r="26" spans="1:7" ht="14.25" x14ac:dyDescent="0.4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v>0</v>
      </c>
    </row>
    <row r="29" spans="1:7" ht="14.25" x14ac:dyDescent="0.4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v>0</v>
      </c>
    </row>
    <row r="32" spans="1:7" ht="14.25" x14ac:dyDescent="0.4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v>0</v>
      </c>
    </row>
    <row r="33" spans="1:7" ht="14.25" x14ac:dyDescent="0.4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v>0</v>
      </c>
    </row>
    <row r="34" spans="1:7" ht="14.25" x14ac:dyDescent="0.4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</row>
    <row r="40" spans="1:7" ht="14.25" x14ac:dyDescent="0.4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7" ht="14.25" x14ac:dyDescent="0.4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v>0</v>
      </c>
    </row>
    <row r="71" spans="1:8" x14ac:dyDescent="0.25">
      <c r="A71" s="64" t="s">
        <v>3291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7173400</v>
      </c>
      <c r="C77" s="73">
        <f t="shared" ref="C77:F77" si="10">C43+C9</f>
        <v>0</v>
      </c>
      <c r="D77" s="73">
        <f t="shared" si="10"/>
        <v>34173400</v>
      </c>
      <c r="E77" s="73">
        <f t="shared" si="10"/>
        <v>2112197.16</v>
      </c>
      <c r="F77" s="73">
        <f t="shared" si="10"/>
        <v>2112197.16</v>
      </c>
      <c r="G77" s="73">
        <f>G43+G9</f>
        <v>32061202.84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7173400</v>
      </c>
      <c r="Q2" s="18">
        <f>'Formato 6 c)'!C9</f>
        <v>0</v>
      </c>
      <c r="R2" s="18">
        <f>'Formato 6 c)'!D9</f>
        <v>34173400</v>
      </c>
      <c r="S2" s="18">
        <f>'Formato 6 c)'!E9</f>
        <v>2112197.16</v>
      </c>
      <c r="T2" s="18">
        <f>'Formato 6 c)'!F9</f>
        <v>2112197.16</v>
      </c>
      <c r="U2" s="18">
        <f>'Formato 6 c)'!G9</f>
        <v>32061202.84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4113835.9699999997</v>
      </c>
      <c r="Q3" s="18">
        <f>'Formato 6 c)'!C10</f>
        <v>0</v>
      </c>
      <c r="R3" s="18">
        <f>'Formato 6 c)'!D10</f>
        <v>31113835.970000003</v>
      </c>
      <c r="S3" s="18">
        <f>'Formato 6 c)'!E10</f>
        <v>1197371.6000000001</v>
      </c>
      <c r="T3" s="18">
        <f>'Formato 6 c)'!F10</f>
        <v>1197371.6000000001</v>
      </c>
      <c r="U3" s="18">
        <f>'Formato 6 c)'!G10</f>
        <v>29916464.370000001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1084696.44</v>
      </c>
      <c r="Q5" s="18">
        <f>'Formato 6 c)'!C12</f>
        <v>0</v>
      </c>
      <c r="R5" s="18">
        <f>'Formato 6 c)'!D12</f>
        <v>1084696.44</v>
      </c>
      <c r="S5" s="18">
        <f>'Formato 6 c)'!E12</f>
        <v>251183.35</v>
      </c>
      <c r="T5" s="18">
        <f>'Formato 6 c)'!F12</f>
        <v>251183.35</v>
      </c>
      <c r="U5" s="18">
        <f>'Formato 6 c)'!G12</f>
        <v>833513.09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3029139.53</v>
      </c>
      <c r="Q8" s="18">
        <f>'Formato 6 c)'!C15</f>
        <v>0</v>
      </c>
      <c r="R8" s="18">
        <f>'Formato 6 c)'!D15</f>
        <v>30029139.530000001</v>
      </c>
      <c r="S8" s="18">
        <f>'Formato 6 c)'!E15</f>
        <v>946188.25</v>
      </c>
      <c r="T8" s="18">
        <f>'Formato 6 c)'!F15</f>
        <v>946188.25</v>
      </c>
      <c r="U8" s="18">
        <f>'Formato 6 c)'!G15</f>
        <v>29082951.280000001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3059564.03</v>
      </c>
      <c r="Q12" s="18">
        <f>'Formato 6 c)'!C19</f>
        <v>0</v>
      </c>
      <c r="R12" s="18">
        <f>'Formato 6 c)'!D19</f>
        <v>3059564.03</v>
      </c>
      <c r="S12" s="18">
        <f>'Formato 6 c)'!E19</f>
        <v>914825.56</v>
      </c>
      <c r="T12" s="18">
        <f>'Formato 6 c)'!F19</f>
        <v>914825.56</v>
      </c>
      <c r="U12" s="18">
        <f>'Formato 6 c)'!G19</f>
        <v>2144738.4699999997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3059564.03</v>
      </c>
      <c r="Q15" s="18">
        <f>'Formato 6 c)'!C22</f>
        <v>0</v>
      </c>
      <c r="R15" s="18">
        <f>'Formato 6 c)'!D22</f>
        <v>3059564.03</v>
      </c>
      <c r="S15" s="18">
        <f>'Formato 6 c)'!E22</f>
        <v>914825.56</v>
      </c>
      <c r="T15" s="18">
        <f>'Formato 6 c)'!F22</f>
        <v>914825.56</v>
      </c>
      <c r="U15" s="18">
        <f>'Formato 6 c)'!G22</f>
        <v>2144738.4699999997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7173400</v>
      </c>
      <c r="Q68" s="18">
        <f>'Formato 6 c)'!C77</f>
        <v>0</v>
      </c>
      <c r="R68" s="18">
        <f>'Formato 6 c)'!D77</f>
        <v>34173400</v>
      </c>
      <c r="S68" s="18">
        <f>'Formato 6 c)'!E77</f>
        <v>2112197.16</v>
      </c>
      <c r="T68" s="18">
        <f>'Formato 6 c)'!F77</f>
        <v>2112197.16</v>
      </c>
      <c r="U68" s="18">
        <f>'Formato 6 c)'!G77</f>
        <v>32061202.84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Cd. Manuel Doblado, Gto, Gobierno del Estado de Guanajuato</v>
      </c>
    </row>
    <row r="7" spans="2:3" ht="14.25" x14ac:dyDescent="0.45">
      <c r="C7" t="str">
        <f>CONCATENATE(ENTE_PUBLICO," (a)")</f>
        <v>Sistema Para el Desarrollo Integral de La Familia del Municipio de Cd. Manuel Doblado, Gto, Gobierno del Estado de Guanajuato (a)</v>
      </c>
    </row>
    <row r="8" spans="2:3" ht="27" customHeight="1" x14ac:dyDescent="0.45">
      <c r="B8" t="s">
        <v>787</v>
      </c>
      <c r="C8" s="24" t="s">
        <v>799</v>
      </c>
    </row>
    <row r="10" spans="2:3" ht="25.5" customHeight="1" x14ac:dyDescent="0.45">
      <c r="B10" t="s">
        <v>788</v>
      </c>
      <c r="C10" s="24" t="s">
        <v>799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Guanajuato, Gobierno del Estado de Guanajuato</v>
      </c>
    </row>
    <row r="12" spans="2:3" x14ac:dyDescent="0.25">
      <c r="B12" t="s">
        <v>786</v>
      </c>
      <c r="C12" s="24">
        <v>2019</v>
      </c>
    </row>
    <row r="14" spans="2:3" ht="14.25" x14ac:dyDescent="0.45">
      <c r="B14" t="s">
        <v>785</v>
      </c>
      <c r="C14" s="24" t="s">
        <v>3294</v>
      </c>
    </row>
    <row r="15" spans="2:3" ht="14.25" x14ac:dyDescent="0.45">
      <c r="C15" s="24">
        <v>1</v>
      </c>
    </row>
    <row r="16" spans="2:3" ht="14.25" x14ac:dyDescent="0.45">
      <c r="C16" s="24" t="s">
        <v>3295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3135</v>
      </c>
      <c r="E29" t="s">
        <v>3136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3137</v>
      </c>
      <c r="E32" t="s">
        <v>3138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G11" sqref="G1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3279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4597627.1399999997</v>
      </c>
      <c r="C9" s="66">
        <f t="shared" ref="C9:F9" si="0">SUM(C10,C11,C12,C15,C16,C19)</f>
        <v>0</v>
      </c>
      <c r="D9" s="66">
        <f t="shared" si="0"/>
        <v>4597627.1399999997</v>
      </c>
      <c r="E9" s="66">
        <f t="shared" si="0"/>
        <v>1205065.51</v>
      </c>
      <c r="F9" s="66">
        <f t="shared" si="0"/>
        <v>1205065.51</v>
      </c>
      <c r="G9" s="66">
        <f>SUM(G10,G11,G12,G15,G16,G19)</f>
        <v>3392561.63</v>
      </c>
    </row>
    <row r="10" spans="1:7" ht="14.25" x14ac:dyDescent="0.45">
      <c r="A10" s="53" t="s">
        <v>401</v>
      </c>
      <c r="B10" s="67">
        <v>4597627.1399999997</v>
      </c>
      <c r="C10" s="67">
        <v>0</v>
      </c>
      <c r="D10" s="67">
        <v>4597627.1399999997</v>
      </c>
      <c r="E10" s="67">
        <v>1205065.51</v>
      </c>
      <c r="F10" s="67">
        <v>1205065.51</v>
      </c>
      <c r="G10" s="67">
        <f>D10-E10</f>
        <v>3392561.63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/>
    </row>
    <row r="12" spans="1:7" ht="14.25" x14ac:dyDescent="0.45">
      <c r="A12" s="53" t="s">
        <v>403</v>
      </c>
      <c r="B12" s="67"/>
      <c r="C12" s="67"/>
      <c r="D12" s="67"/>
      <c r="E12" s="67"/>
      <c r="F12" s="67"/>
      <c r="G12" s="67"/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1">C17+C18</f>
        <v>0</v>
      </c>
      <c r="D16" s="67">
        <f t="shared" si="1"/>
        <v>0</v>
      </c>
      <c r="E16" s="67">
        <f t="shared" si="1"/>
        <v>0</v>
      </c>
      <c r="F16" s="67">
        <f t="shared" si="1"/>
        <v>0</v>
      </c>
      <c r="G16" s="67">
        <f t="shared" si="1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/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/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/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2">SUM(C22,C23,C24,C27,C28,C31)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3">C25+C26</f>
        <v>0</v>
      </c>
      <c r="D24" s="67">
        <f t="shared" si="3"/>
        <v>0</v>
      </c>
      <c r="E24" s="67">
        <f t="shared" si="3"/>
        <v>0</v>
      </c>
      <c r="F24" s="67">
        <f t="shared" si="3"/>
        <v>0</v>
      </c>
      <c r="G24" s="67">
        <f t="shared" si="3"/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4">C29+C30</f>
        <v>0</v>
      </c>
      <c r="D28" s="67">
        <f t="shared" si="4"/>
        <v>0</v>
      </c>
      <c r="E28" s="67">
        <f t="shared" si="4"/>
        <v>0</v>
      </c>
      <c r="F28" s="67">
        <f t="shared" si="4"/>
        <v>0</v>
      </c>
      <c r="G28" s="67">
        <f t="shared" si="4"/>
        <v>0</v>
      </c>
    </row>
    <row r="29" spans="1:7" s="24" customFormat="1" ht="14.25" x14ac:dyDescent="0.4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ht="14.25" x14ac:dyDescent="0.4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ht="14.25" x14ac:dyDescent="0.45">
      <c r="A31" s="53" t="s">
        <v>410</v>
      </c>
      <c r="B31" s="67"/>
      <c r="C31" s="67"/>
      <c r="D31" s="67"/>
      <c r="E31" s="67"/>
      <c r="F31" s="67"/>
      <c r="G31" s="67"/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412</v>
      </c>
      <c r="B33" s="66">
        <f>B21+B9</f>
        <v>4597627.1399999997</v>
      </c>
      <c r="C33" s="66">
        <f t="shared" ref="C33:G33" si="5">C21+C9</f>
        <v>0</v>
      </c>
      <c r="D33" s="66">
        <f t="shared" si="5"/>
        <v>4597627.1399999997</v>
      </c>
      <c r="E33" s="66">
        <f t="shared" si="5"/>
        <v>1205065.51</v>
      </c>
      <c r="F33" s="66">
        <f t="shared" si="5"/>
        <v>1205065.51</v>
      </c>
      <c r="G33" s="66">
        <f t="shared" si="5"/>
        <v>3392561.63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4597627.1399999997</v>
      </c>
      <c r="Q2" s="18">
        <f>'Formato 6 d)'!C9</f>
        <v>0</v>
      </c>
      <c r="R2" s="18">
        <f>'Formato 6 d)'!D9</f>
        <v>4597627.1399999997</v>
      </c>
      <c r="S2" s="18">
        <f>'Formato 6 d)'!E9</f>
        <v>1205065.51</v>
      </c>
      <c r="T2" s="18">
        <f>'Formato 6 d)'!F9</f>
        <v>1205065.51</v>
      </c>
      <c r="U2" s="18">
        <f>'Formato 6 d)'!G9</f>
        <v>3392561.63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4597627.1399999997</v>
      </c>
      <c r="Q3" s="18">
        <f>'Formato 6 d)'!C10</f>
        <v>0</v>
      </c>
      <c r="R3" s="18">
        <f>'Formato 6 d)'!D10</f>
        <v>4597627.1399999997</v>
      </c>
      <c r="S3" s="18">
        <f>'Formato 6 d)'!E10</f>
        <v>1205065.51</v>
      </c>
      <c r="T3" s="18">
        <f>'Formato 6 d)'!F10</f>
        <v>1205065.51</v>
      </c>
      <c r="U3" s="18">
        <f>'Formato 6 d)'!G10</f>
        <v>3392561.63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4597627.1399999997</v>
      </c>
      <c r="Q24" s="18">
        <f>'Formato 6 d)'!C33</f>
        <v>0</v>
      </c>
      <c r="R24" s="18">
        <f>'Formato 6 d)'!D33</f>
        <v>4597627.1399999997</v>
      </c>
      <c r="S24" s="18">
        <f>'Formato 6 d)'!E33</f>
        <v>1205065.51</v>
      </c>
      <c r="T24" s="18">
        <f>'Formato 6 d)'!F33</f>
        <v>1205065.51</v>
      </c>
      <c r="U24" s="18">
        <f>'Formato 6 d)'!G33</f>
        <v>3392561.63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3280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28.5" x14ac:dyDescent="0.4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ht="14.25" x14ac:dyDescent="0.4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ht="14.25" x14ac:dyDescent="0.4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443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444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3134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3283</v>
      </c>
      <c r="C7" s="182"/>
      <c r="D7" s="182"/>
      <c r="E7" s="182"/>
      <c r="F7" s="182"/>
      <c r="G7" s="182"/>
    </row>
    <row r="8" spans="1:7" x14ac:dyDescent="0.25">
      <c r="A8" s="52" t="s">
        <v>445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446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447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448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449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452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453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454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446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447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448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449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450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451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452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456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454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458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459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3280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3286</v>
      </c>
    </row>
    <row r="7" spans="1:7" x14ac:dyDescent="0.25">
      <c r="A7" s="52" t="s">
        <v>460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461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462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463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464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465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466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467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468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469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3290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470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471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472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473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474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475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476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14.25" x14ac:dyDescent="0.45">
      <c r="A35" s="57" t="s">
        <v>480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ht="14.25" x14ac:dyDescent="0.45">
      <c r="A36" s="55" t="s">
        <v>481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ht="14.25" x14ac:dyDescent="0.45">
      <c r="A37" s="65"/>
      <c r="B37" s="65"/>
      <c r="C37" s="65"/>
      <c r="D37" s="65"/>
      <c r="E37" s="65"/>
      <c r="F37" s="65"/>
      <c r="G37" s="65"/>
    </row>
    <row r="38" spans="1:7" ht="14.25" x14ac:dyDescent="0.45">
      <c r="A38" s="90"/>
    </row>
    <row r="39" spans="1:7" ht="15" customHeight="1" x14ac:dyDescent="0.45">
      <c r="A39" s="185" t="s">
        <v>3284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3285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abSelected="1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482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Guanajuato,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483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3134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3287</v>
      </c>
    </row>
    <row r="7" spans="1:7" ht="14.25" x14ac:dyDescent="0.45">
      <c r="A7" s="52" t="s">
        <v>484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446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447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448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449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450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451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452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453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454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485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446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447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448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449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450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451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452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456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454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5" t="s">
        <v>3284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3285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ht="14.25" x14ac:dyDescent="0.4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487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Sistema Para el Desarrollo Integral de La Familia del Municipio de Cd. Manuel Doblado, Gto,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488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25" x14ac:dyDescent="0.4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/>
      <c r="C6" s="60"/>
      <c r="D6" s="60"/>
      <c r="E6" s="60"/>
      <c r="F6" s="60"/>
    </row>
    <row r="7" spans="1:7" x14ac:dyDescent="0.25">
      <c r="A7" s="137" t="s">
        <v>496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ht="14.25" x14ac:dyDescent="0.4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ht="14.25" x14ac:dyDescent="0.45">
      <c r="A13" s="139" t="s">
        <v>501</v>
      </c>
      <c r="B13" s="60"/>
      <c r="C13" s="60"/>
      <c r="D13" s="60"/>
      <c r="E13" s="60"/>
      <c r="F13" s="60"/>
    </row>
    <row r="14" spans="1:7" ht="14.25" x14ac:dyDescent="0.4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ht="14.25" x14ac:dyDescent="0.45">
      <c r="A17" s="139" t="s">
        <v>501</v>
      </c>
      <c r="B17" s="60"/>
      <c r="C17" s="60"/>
      <c r="D17" s="60"/>
      <c r="E17" s="60"/>
      <c r="F17" s="60"/>
    </row>
    <row r="18" spans="1:6" ht="14.25" x14ac:dyDescent="0.4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ht="14.25" x14ac:dyDescent="0.45">
      <c r="A22" s="64" t="s">
        <v>507</v>
      </c>
      <c r="B22" s="146"/>
      <c r="C22" s="146"/>
      <c r="D22" s="146"/>
      <c r="E22" s="146"/>
      <c r="F22" s="146"/>
    </row>
    <row r="23" spans="1:6" ht="14.25" x14ac:dyDescent="0.4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ht="14.25" x14ac:dyDescent="0.45">
      <c r="A25" s="137" t="s">
        <v>510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511</v>
      </c>
      <c r="B27" s="54"/>
      <c r="C27" s="54"/>
      <c r="D27" s="54"/>
      <c r="E27" s="54"/>
      <c r="F27" s="54"/>
    </row>
    <row r="28" spans="1:6" ht="14.25" x14ac:dyDescent="0.45">
      <c r="A28" s="137" t="s">
        <v>512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ht="14.25" x14ac:dyDescent="0.45">
      <c r="A31" s="137" t="s">
        <v>498</v>
      </c>
      <c r="B31" s="60"/>
      <c r="C31" s="60"/>
      <c r="D31" s="60"/>
      <c r="E31" s="60"/>
      <c r="F31" s="60"/>
    </row>
    <row r="32" spans="1:6" ht="14.25" x14ac:dyDescent="0.45">
      <c r="A32" s="137" t="s">
        <v>502</v>
      </c>
      <c r="B32" s="60"/>
      <c r="C32" s="60"/>
      <c r="D32" s="60"/>
      <c r="E32" s="60"/>
      <c r="F32" s="60"/>
    </row>
    <row r="33" spans="1:6" ht="14.25" x14ac:dyDescent="0.45">
      <c r="A33" s="137" t="s">
        <v>514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ht="14.25" x14ac:dyDescent="0.45">
      <c r="A38" s="137" t="s">
        <v>518</v>
      </c>
      <c r="B38" s="147"/>
      <c r="C38" s="60"/>
      <c r="D38" s="60"/>
      <c r="E38" s="60"/>
      <c r="F38" s="60"/>
    </row>
    <row r="39" spans="1:6" ht="14.25" x14ac:dyDescent="0.45">
      <c r="A39" s="138"/>
      <c r="B39" s="54"/>
      <c r="C39" s="54"/>
      <c r="D39" s="54"/>
      <c r="E39" s="54"/>
      <c r="F39" s="54"/>
    </row>
    <row r="40" spans="1:6" ht="14.25" x14ac:dyDescent="0.45">
      <c r="A40" s="136" t="s">
        <v>519</v>
      </c>
      <c r="B40" s="60"/>
      <c r="C40" s="60"/>
      <c r="D40" s="60"/>
      <c r="E40" s="60"/>
      <c r="F40" s="60"/>
    </row>
    <row r="41" spans="1:6" ht="14.25" x14ac:dyDescent="0.45">
      <c r="A41" s="138"/>
      <c r="B41" s="54"/>
      <c r="C41" s="54"/>
      <c r="D41" s="54"/>
      <c r="E41" s="54"/>
      <c r="F41" s="54"/>
    </row>
    <row r="42" spans="1:6" ht="14.25" x14ac:dyDescent="0.45">
      <c r="A42" s="136" t="s">
        <v>520</v>
      </c>
      <c r="B42" s="54"/>
      <c r="C42" s="54"/>
      <c r="D42" s="54"/>
      <c r="E42" s="54"/>
      <c r="F42" s="54"/>
    </row>
    <row r="43" spans="1:6" ht="14.25" x14ac:dyDescent="0.4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x14ac:dyDescent="0.25">
      <c r="A45" s="137" t="s">
        <v>523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4" sqref="A4:F4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537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3276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21404.74</v>
      </c>
      <c r="C9" s="60">
        <f>SUM(C10:C16)</f>
        <v>73830.05</v>
      </c>
      <c r="D9" s="100" t="s">
        <v>54</v>
      </c>
      <c r="E9" s="60">
        <f>SUM(E10:E18)</f>
        <v>1368182.59</v>
      </c>
      <c r="F9" s="60">
        <f>SUM(F10:F18)</f>
        <v>1428390.81</v>
      </c>
    </row>
    <row r="10" spans="1:6" ht="14.25" x14ac:dyDescent="0.45">
      <c r="A10" s="96" t="s">
        <v>4</v>
      </c>
      <c r="B10" s="60">
        <v>21404.74</v>
      </c>
      <c r="C10" s="60">
        <v>73830.05</v>
      </c>
      <c r="D10" s="101" t="s">
        <v>55</v>
      </c>
      <c r="E10" s="60">
        <v>1368182.59</v>
      </c>
      <c r="F10" s="60">
        <v>1428390.81</v>
      </c>
    </row>
    <row r="11" spans="1:6" x14ac:dyDescent="0.25">
      <c r="A11" s="96" t="s">
        <v>5</v>
      </c>
      <c r="B11" s="60">
        <v>0</v>
      </c>
      <c r="C11" s="60">
        <v>0</v>
      </c>
      <c r="D11" s="101" t="s">
        <v>56</v>
      </c>
      <c r="E11" s="60">
        <v>0</v>
      </c>
      <c r="F11" s="60">
        <v>0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ht="14.25" x14ac:dyDescent="0.4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ht="14.25" x14ac:dyDescent="0.45">
      <c r="A16" s="96" t="s">
        <v>10</v>
      </c>
      <c r="B16" s="60">
        <v>0</v>
      </c>
      <c r="C16" s="60">
        <v>0</v>
      </c>
      <c r="D16" s="101" t="s">
        <v>61</v>
      </c>
      <c r="E16" s="60">
        <v>0</v>
      </c>
      <c r="F16" s="60">
        <v>0</v>
      </c>
    </row>
    <row r="17" spans="1:6" ht="14.25" x14ac:dyDescent="0.45">
      <c r="A17" s="95" t="s">
        <v>11</v>
      </c>
      <c r="B17" s="60">
        <f>SUM(B18:B24)</f>
        <v>869729.44</v>
      </c>
      <c r="C17" s="60">
        <f>SUM(C18:C24)</f>
        <v>834117.73</v>
      </c>
      <c r="D17" s="101" t="s">
        <v>62</v>
      </c>
      <c r="E17" s="60">
        <v>0</v>
      </c>
      <c r="F17" s="60">
        <v>0</v>
      </c>
    </row>
    <row r="18" spans="1:6" ht="14.25" x14ac:dyDescent="0.45">
      <c r="A18" s="97" t="s">
        <v>12</v>
      </c>
      <c r="B18" s="60">
        <v>869729.44</v>
      </c>
      <c r="C18" s="60">
        <v>834117.73</v>
      </c>
      <c r="D18" s="101" t="s">
        <v>63</v>
      </c>
      <c r="E18" s="60">
        <v>0</v>
      </c>
      <c r="F18" s="60">
        <v>0</v>
      </c>
    </row>
    <row r="19" spans="1:6" ht="14.25" x14ac:dyDescent="0.4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9357.34</v>
      </c>
      <c r="F19" s="60">
        <f>SUM(F20:F22)</f>
        <v>9357.34</v>
      </c>
    </row>
    <row r="20" spans="1:6" ht="14.25" x14ac:dyDescent="0.45">
      <c r="A20" s="97" t="s">
        <v>14</v>
      </c>
      <c r="B20" s="60">
        <v>0</v>
      </c>
      <c r="C20" s="60">
        <v>0</v>
      </c>
      <c r="D20" s="101" t="s">
        <v>65</v>
      </c>
      <c r="E20" s="60">
        <v>9357.34</v>
      </c>
      <c r="F20" s="60">
        <v>9357.34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ht="14.25" x14ac:dyDescent="0.4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891134.17999999993</v>
      </c>
      <c r="C47" s="61">
        <f>C9+C17+C25+C31+C38+C41</f>
        <v>907947.78</v>
      </c>
      <c r="D47" s="99" t="s">
        <v>91</v>
      </c>
      <c r="E47" s="61">
        <f>E9+E19+E23+E26+E27+E31+E38+E42</f>
        <v>1377539.9300000002</v>
      </c>
      <c r="F47" s="61">
        <f>F9+F19+F23+F26+F27+F31+F38+F42</f>
        <v>1437748.1500000001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624127.37</v>
      </c>
      <c r="C53" s="60">
        <v>615953.37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37218.1</v>
      </c>
      <c r="C55" s="60">
        <v>37218.1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1377539.9300000002</v>
      </c>
      <c r="F59" s="61">
        <f>F47+F57</f>
        <v>1437748.1500000001</v>
      </c>
    </row>
    <row r="60" spans="1:6" x14ac:dyDescent="0.25">
      <c r="A60" s="55" t="s">
        <v>50</v>
      </c>
      <c r="B60" s="61">
        <f>SUM(B50:B58)</f>
        <v>661345.47</v>
      </c>
      <c r="C60" s="61">
        <f>SUM(C50:C58)</f>
        <v>653171.47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1552479.65</v>
      </c>
      <c r="C62" s="61">
        <f>SUM(C47+C60)</f>
        <v>1561119.25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284034.3</v>
      </c>
      <c r="F63" s="77">
        <f>SUM(F64:F66)</f>
        <v>284034.3</v>
      </c>
    </row>
    <row r="64" spans="1:6" x14ac:dyDescent="0.25">
      <c r="A64" s="54"/>
      <c r="B64" s="54"/>
      <c r="C64" s="54"/>
      <c r="D64" s="103" t="s">
        <v>103</v>
      </c>
      <c r="E64" s="77">
        <v>284034.3</v>
      </c>
      <c r="F64" s="77">
        <v>284034.3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-109094.58000000002</v>
      </c>
      <c r="F68" s="77">
        <f>SUM(F69:F73)</f>
        <v>-160663.19999999995</v>
      </c>
    </row>
    <row r="69" spans="1:6" x14ac:dyDescent="0.25">
      <c r="A69" s="12"/>
      <c r="B69" s="54"/>
      <c r="C69" s="54"/>
      <c r="D69" s="103" t="s">
        <v>107</v>
      </c>
      <c r="E69" s="77">
        <v>53875.62</v>
      </c>
      <c r="F69" s="77">
        <v>279692.65000000002</v>
      </c>
    </row>
    <row r="70" spans="1:6" x14ac:dyDescent="0.25">
      <c r="A70" s="12"/>
      <c r="B70" s="54"/>
      <c r="C70" s="54"/>
      <c r="D70" s="103" t="s">
        <v>108</v>
      </c>
      <c r="E70" s="77">
        <v>-162970.20000000001</v>
      </c>
      <c r="F70" s="77">
        <v>-440355.85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174939.71999999997</v>
      </c>
      <c r="F79" s="61">
        <f>F63+F68+F75</f>
        <v>123371.10000000003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1552479.6500000001</v>
      </c>
      <c r="F81" s="61">
        <f>F59+F79</f>
        <v>1561119.2500000002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21404.74</v>
      </c>
      <c r="Q4" s="18">
        <f>'Formato 1'!C9</f>
        <v>73830.05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21404.74</v>
      </c>
      <c r="Q5" s="18">
        <f>'Formato 1'!C10</f>
        <v>73830.05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869729.44</v>
      </c>
      <c r="Q12" s="18">
        <f>'Formato 1'!C17</f>
        <v>834117.73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869729.44</v>
      </c>
      <c r="Q13" s="18">
        <f>'Formato 1'!C18</f>
        <v>834117.73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891134.17999999993</v>
      </c>
      <c r="Q42" s="18">
        <f>'Formato 1'!C47</f>
        <v>907947.78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624127.37</v>
      </c>
      <c r="Q47">
        <f>'Formato 1'!C53</f>
        <v>615953.37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37218.1</v>
      </c>
      <c r="Q49">
        <f>'Formato 1'!C55</f>
        <v>37218.1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661345.47</v>
      </c>
      <c r="Q53">
        <f>'Formato 1'!C60</f>
        <v>653171.47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1552479.65</v>
      </c>
      <c r="Q54">
        <f>'Formato 1'!C62</f>
        <v>1561119.25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1368182.59</v>
      </c>
      <c r="Q57">
        <f>'Formato 1'!F9</f>
        <v>1428390.81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1368182.59</v>
      </c>
      <c r="Q58">
        <f>'Formato 1'!F10</f>
        <v>1428390.81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0</v>
      </c>
      <c r="Q64">
        <f>'Formato 1'!F16</f>
        <v>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9357.34</v>
      </c>
      <c r="Q67">
        <f>'Formato 1'!F19</f>
        <v>9357.34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9357.34</v>
      </c>
      <c r="Q68">
        <f>'Formato 1'!F20</f>
        <v>9357.34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1377539.9300000002</v>
      </c>
      <c r="Q95">
        <f>'Formato 1'!F47</f>
        <v>1437748.1500000001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1377539.9300000002</v>
      </c>
      <c r="Q104">
        <f>'Formato 1'!F59</f>
        <v>1437748.1500000001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284034.3</v>
      </c>
      <c r="Q106">
        <f>'Formato 1'!F63</f>
        <v>284034.3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284034.3</v>
      </c>
      <c r="Q107">
        <f>'Formato 1'!F64</f>
        <v>284034.3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-109094.58000000002</v>
      </c>
      <c r="Q110">
        <f>'Formato 1'!F68</f>
        <v>-160663.19999999995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53875.62</v>
      </c>
      <c r="Q111">
        <f>'Formato 1'!F69</f>
        <v>279692.65000000002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-162970.20000000001</v>
      </c>
      <c r="Q112">
        <f>'Formato 1'!F70</f>
        <v>-440355.85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174939.71999999997</v>
      </c>
      <c r="Q119">
        <f>'Formato 1'!F79</f>
        <v>123371.10000000003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1552479.6500000001</v>
      </c>
      <c r="Q120">
        <f>'Formato 1'!F81</f>
        <v>1561119.2500000002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4" sqref="A4:H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536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1437748.15</v>
      </c>
      <c r="C18" s="132"/>
      <c r="D18" s="132"/>
      <c r="E18" s="132"/>
      <c r="F18" s="61">
        <v>1377539.93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1437748.15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1377539.93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438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439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4.25" x14ac:dyDescent="0.4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66" t="s">
        <v>3292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ht="14.25" x14ac:dyDescent="0.4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440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441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442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1437748.15</v>
      </c>
      <c r="Q12" s="18"/>
      <c r="R12" s="18"/>
      <c r="S12" s="18"/>
      <c r="T12" s="18">
        <f>'Formato 2'!F18</f>
        <v>1377539.93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1437748.15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1377539.93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J19" sqref="J1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Contabilidad</cp:lastModifiedBy>
  <cp:lastPrinted>2017-02-04T00:56:20Z</cp:lastPrinted>
  <dcterms:created xsi:type="dcterms:W3CDTF">2017-01-19T17:59:06Z</dcterms:created>
  <dcterms:modified xsi:type="dcterms:W3CDTF">2019-08-08T15:27:17Z</dcterms:modified>
</cp:coreProperties>
</file>